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https://abb-my.sharepoint.com/personal/martijn_hessels_nl_abb_com/Documents/Busch-Jaeger/BJE Documentatie/BJE Free@home/Free@home Calculatietool/"/>
    </mc:Choice>
  </mc:AlternateContent>
  <xr:revisionPtr revIDLastSave="44" documentId="8_{E03CCFBC-BD90-4D3A-AFA5-0A78DE1E43E0}" xr6:coauthVersionLast="47" xr6:coauthVersionMax="47" xr10:uidLastSave="{2861AD44-6A8E-48AC-A601-114DB99FBF20}"/>
  <bookViews>
    <workbookView xWindow="12350" yWindow="-21710" windowWidth="38620" windowHeight="21220" xr2:uid="{00000000-000D-0000-FFFF-FFFF00000000}"/>
  </bookViews>
  <sheets>
    <sheet name="Calculatietool Free@home 2024" sheetId="1" r:id="rId1"/>
    <sheet name="Prijslijst 2024" sheetId="3" r:id="rId2"/>
    <sheet name="Schema ABB Welcome 2-draads" sheetId="4" r:id="rId3"/>
  </sheets>
  <definedNames>
    <definedName name="_xlnm._FilterDatabase" localSheetId="1" hidden="1">'Prijslijst 2024'!$A$1:$I$426</definedName>
  </definedNames>
  <calcPr calcId="191029"/>
  <customWorkbookViews>
    <customWorkbookView name="1" guid="{CC1794FA-0CC9-4692-97FE-5EE343138557}" includeHiddenRowCol="0" maximized="1" xWindow="1909" yWindow="-506" windowWidth="3862" windowHeight="212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01" i="1" l="1"/>
  <c r="C196" i="1"/>
  <c r="C195" i="1"/>
  <c r="H304" i="3" l="1"/>
  <c r="H315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P142" i="1"/>
  <c r="P141" i="1"/>
  <c r="P139" i="1"/>
  <c r="P138" i="1"/>
  <c r="P137" i="1"/>
  <c r="C143" i="1"/>
  <c r="C144" i="1" s="1"/>
  <c r="O144" i="1"/>
  <c r="L144" i="1"/>
  <c r="Q98" i="1"/>
  <c r="O98" i="1"/>
  <c r="L98" i="1"/>
  <c r="N98" i="1" s="1"/>
  <c r="Q97" i="1"/>
  <c r="O97" i="1"/>
  <c r="L97" i="1"/>
  <c r="N97" i="1" s="1"/>
  <c r="Q95" i="1"/>
  <c r="O95" i="1"/>
  <c r="L95" i="1"/>
  <c r="N95" i="1" s="1"/>
  <c r="Q94" i="1"/>
  <c r="O94" i="1"/>
  <c r="L94" i="1"/>
  <c r="N94" i="1" s="1"/>
  <c r="O92" i="1"/>
  <c r="L92" i="1"/>
  <c r="N92" i="1" s="1"/>
  <c r="O91" i="1"/>
  <c r="L91" i="1"/>
  <c r="N91" i="1" s="1"/>
  <c r="O90" i="1"/>
  <c r="L90" i="1"/>
  <c r="N90" i="1" s="1"/>
  <c r="O89" i="1"/>
  <c r="L89" i="1"/>
  <c r="N89" i="1" s="1"/>
  <c r="O88" i="1"/>
  <c r="L88" i="1"/>
  <c r="N88" i="1" s="1"/>
  <c r="L104" i="1"/>
  <c r="N104" i="1" s="1"/>
  <c r="O104" i="1"/>
  <c r="P104" i="1"/>
  <c r="L105" i="1"/>
  <c r="N105" i="1" s="1"/>
  <c r="O105" i="1"/>
  <c r="Q105" i="1"/>
  <c r="L106" i="1"/>
  <c r="N106" i="1" s="1"/>
  <c r="O106" i="1"/>
  <c r="Q106" i="1"/>
  <c r="L108" i="1"/>
  <c r="N108" i="1" s="1"/>
  <c r="O108" i="1"/>
  <c r="L111" i="1"/>
  <c r="N111" i="1" s="1"/>
  <c r="O111" i="1"/>
  <c r="C186" i="1"/>
  <c r="O43" i="1"/>
  <c r="O42" i="1"/>
  <c r="O31" i="1"/>
  <c r="O32" i="1"/>
  <c r="O30" i="1"/>
  <c r="L43" i="1"/>
  <c r="N43" i="1" s="1"/>
  <c r="L42" i="1"/>
  <c r="L31" i="1"/>
  <c r="N31" i="1" s="1"/>
  <c r="L32" i="1"/>
  <c r="N32" i="1" s="1"/>
  <c r="L30" i="1"/>
  <c r="P43" i="1"/>
  <c r="P32" i="1"/>
  <c r="P31" i="1"/>
  <c r="J43" i="1"/>
  <c r="J32" i="1"/>
  <c r="J31" i="1"/>
  <c r="J144" i="1" l="1"/>
  <c r="O166" i="1"/>
  <c r="L166" i="1"/>
  <c r="N166" i="1" s="1"/>
  <c r="J166" i="1"/>
  <c r="O170" i="1"/>
  <c r="O169" i="1"/>
  <c r="O168" i="1"/>
  <c r="L170" i="1"/>
  <c r="L169" i="1"/>
  <c r="L168" i="1"/>
  <c r="C170" i="1"/>
  <c r="P128" i="1"/>
  <c r="P127" i="1"/>
  <c r="H358" i="3"/>
  <c r="H367" i="3" s="1"/>
  <c r="H357" i="3"/>
  <c r="H366" i="3" s="1"/>
  <c r="H356" i="3"/>
  <c r="H359" i="3" s="1"/>
  <c r="F358" i="3"/>
  <c r="F361" i="3" s="1"/>
  <c r="F357" i="3"/>
  <c r="F366" i="3" s="1"/>
  <c r="F356" i="3"/>
  <c r="F365" i="3" s="1"/>
  <c r="N144" i="1" l="1"/>
  <c r="F363" i="3"/>
  <c r="I366" i="3"/>
  <c r="F364" i="3"/>
  <c r="F367" i="3"/>
  <c r="I367" i="3" s="1"/>
  <c r="F359" i="3"/>
  <c r="I359" i="3" s="1"/>
  <c r="F362" i="3"/>
  <c r="H360" i="3"/>
  <c r="H363" i="3"/>
  <c r="H361" i="3"/>
  <c r="I361" i="3" s="1"/>
  <c r="H364" i="3"/>
  <c r="H365" i="3"/>
  <c r="I365" i="3" s="1"/>
  <c r="H362" i="3"/>
  <c r="F360" i="3"/>
  <c r="H343" i="3"/>
  <c r="H355" i="3" s="1"/>
  <c r="H342" i="3"/>
  <c r="H354" i="3" s="1"/>
  <c r="H341" i="3"/>
  <c r="H353" i="3" s="1"/>
  <c r="H340" i="3"/>
  <c r="H334" i="3" s="1"/>
  <c r="H339" i="3"/>
  <c r="H351" i="3" s="1"/>
  <c r="H338" i="3"/>
  <c r="H350" i="3" s="1"/>
  <c r="F343" i="3"/>
  <c r="F332" i="3"/>
  <c r="F339" i="3"/>
  <c r="F340" i="3"/>
  <c r="F346" i="3" s="1"/>
  <c r="F341" i="3"/>
  <c r="F342" i="3"/>
  <c r="F338" i="3"/>
  <c r="O124" i="1"/>
  <c r="O125" i="1"/>
  <c r="O126" i="1"/>
  <c r="O127" i="1"/>
  <c r="O128" i="1"/>
  <c r="O129" i="1"/>
  <c r="O130" i="1"/>
  <c r="O131" i="1"/>
  <c r="O123" i="1"/>
  <c r="L124" i="1"/>
  <c r="L125" i="1"/>
  <c r="L126" i="1"/>
  <c r="L127" i="1"/>
  <c r="L128" i="1"/>
  <c r="L129" i="1"/>
  <c r="L130" i="1"/>
  <c r="L131" i="1"/>
  <c r="L123" i="1"/>
  <c r="F351" i="3" l="1"/>
  <c r="I351" i="3" s="1"/>
  <c r="I339" i="3"/>
  <c r="F355" i="3"/>
  <c r="I355" i="3" s="1"/>
  <c r="I343" i="3"/>
  <c r="F344" i="3"/>
  <c r="I338" i="3"/>
  <c r="F348" i="3"/>
  <c r="I342" i="3"/>
  <c r="F353" i="3"/>
  <c r="I353" i="3" s="1"/>
  <c r="I341" i="3"/>
  <c r="F352" i="3"/>
  <c r="I340" i="3"/>
  <c r="I360" i="3"/>
  <c r="F337" i="3"/>
  <c r="F349" i="3"/>
  <c r="I363" i="3"/>
  <c r="H333" i="3"/>
  <c r="I364" i="3"/>
  <c r="F350" i="3"/>
  <c r="I350" i="3" s="1"/>
  <c r="F334" i="3"/>
  <c r="I334" i="3" s="1"/>
  <c r="F354" i="3"/>
  <c r="I354" i="3" s="1"/>
  <c r="F335" i="3"/>
  <c r="F347" i="3"/>
  <c r="I362" i="3"/>
  <c r="F336" i="3"/>
  <c r="H346" i="3"/>
  <c r="I346" i="3" s="1"/>
  <c r="H352" i="3"/>
  <c r="H335" i="3"/>
  <c r="H347" i="3"/>
  <c r="H345" i="3"/>
  <c r="H337" i="3"/>
  <c r="H349" i="3"/>
  <c r="H336" i="3"/>
  <c r="H348" i="3"/>
  <c r="F333" i="3"/>
  <c r="F345" i="3"/>
  <c r="H344" i="3"/>
  <c r="H332" i="3"/>
  <c r="I332" i="3" s="1"/>
  <c r="P124" i="1"/>
  <c r="P125" i="1"/>
  <c r="P126" i="1"/>
  <c r="P123" i="1"/>
  <c r="N131" i="1"/>
  <c r="N130" i="1"/>
  <c r="N129" i="1"/>
  <c r="N128" i="1"/>
  <c r="N127" i="1"/>
  <c r="N126" i="1"/>
  <c r="N124" i="1"/>
  <c r="N125" i="1"/>
  <c r="N123" i="1"/>
  <c r="I344" i="3" l="1"/>
  <c r="I352" i="3"/>
  <c r="I348" i="3"/>
  <c r="I336" i="3"/>
  <c r="I337" i="3"/>
  <c r="I349" i="3"/>
  <c r="I333" i="3"/>
  <c r="I335" i="3"/>
  <c r="I347" i="3"/>
  <c r="I345" i="3"/>
  <c r="H314" i="3"/>
  <c r="H303" i="3"/>
  <c r="F315" i="3"/>
  <c r="F308" i="3" s="1"/>
  <c r="F304" i="3"/>
  <c r="F300" i="3" s="1"/>
  <c r="P153" i="1"/>
  <c r="P154" i="1"/>
  <c r="P155" i="1"/>
  <c r="P156" i="1"/>
  <c r="P157" i="1"/>
  <c r="P158" i="1"/>
  <c r="P159" i="1"/>
  <c r="P152" i="1"/>
  <c r="O142" i="1"/>
  <c r="L142" i="1"/>
  <c r="N142" i="1" s="1"/>
  <c r="O141" i="1"/>
  <c r="L141" i="1"/>
  <c r="N141" i="1" s="1"/>
  <c r="L138" i="1"/>
  <c r="N138" i="1" s="1"/>
  <c r="O138" i="1"/>
  <c r="L139" i="1"/>
  <c r="N139" i="1" s="1"/>
  <c r="O139" i="1"/>
  <c r="O137" i="1"/>
  <c r="L137" i="1"/>
  <c r="N137" i="1" s="1"/>
  <c r="O153" i="1"/>
  <c r="O154" i="1"/>
  <c r="O155" i="1"/>
  <c r="O156" i="1"/>
  <c r="O157" i="1"/>
  <c r="O158" i="1"/>
  <c r="O159" i="1"/>
  <c r="O161" i="1"/>
  <c r="O162" i="1"/>
  <c r="O163" i="1"/>
  <c r="O152" i="1"/>
  <c r="L153" i="1"/>
  <c r="N153" i="1" s="1"/>
  <c r="L154" i="1"/>
  <c r="N154" i="1" s="1"/>
  <c r="L155" i="1"/>
  <c r="N155" i="1" s="1"/>
  <c r="L156" i="1"/>
  <c r="N156" i="1" s="1"/>
  <c r="L157" i="1"/>
  <c r="N157" i="1" s="1"/>
  <c r="L158" i="1"/>
  <c r="N158" i="1" s="1"/>
  <c r="L159" i="1"/>
  <c r="N159" i="1" s="1"/>
  <c r="L161" i="1"/>
  <c r="N161" i="1" s="1"/>
  <c r="L162" i="1"/>
  <c r="N162" i="1" s="1"/>
  <c r="L163" i="1"/>
  <c r="N163" i="1" s="1"/>
  <c r="L152" i="1"/>
  <c r="N152" i="1" s="1"/>
  <c r="Q177" i="1"/>
  <c r="O177" i="1"/>
  <c r="L177" i="1"/>
  <c r="N177" i="1" s="1"/>
  <c r="F294" i="3" l="1"/>
  <c r="F297" i="3"/>
  <c r="F299" i="3"/>
  <c r="F301" i="3"/>
  <c r="F302" i="3"/>
  <c r="F303" i="3"/>
  <c r="I303" i="3" s="1"/>
  <c r="F295" i="3"/>
  <c r="F296" i="3"/>
  <c r="F311" i="3"/>
  <c r="F310" i="3"/>
  <c r="F312" i="3"/>
  <c r="F305" i="3"/>
  <c r="F313" i="3"/>
  <c r="F298" i="3"/>
  <c r="F306" i="3"/>
  <c r="F314" i="3"/>
  <c r="I314" i="3" s="1"/>
  <c r="F309" i="3"/>
  <c r="F307" i="3"/>
  <c r="H308" i="3"/>
  <c r="I308" i="3" s="1"/>
  <c r="H307" i="3"/>
  <c r="H310" i="3"/>
  <c r="H309" i="3"/>
  <c r="H311" i="3"/>
  <c r="H312" i="3"/>
  <c r="H305" i="3"/>
  <c r="H313" i="3"/>
  <c r="H306" i="3"/>
  <c r="H296" i="3"/>
  <c r="H298" i="3"/>
  <c r="H299" i="3"/>
  <c r="H300" i="3"/>
  <c r="I300" i="3" s="1"/>
  <c r="H302" i="3"/>
  <c r="H297" i="3"/>
  <c r="H301" i="3"/>
  <c r="H294" i="3"/>
  <c r="H295" i="3"/>
  <c r="L188" i="1"/>
  <c r="O188" i="1"/>
  <c r="O37" i="1"/>
  <c r="L37" i="1"/>
  <c r="N37" i="1" s="1"/>
  <c r="J37" i="1"/>
  <c r="I297" i="3" l="1"/>
  <c r="I299" i="3"/>
  <c r="I301" i="3"/>
  <c r="I302" i="3"/>
  <c r="I294" i="3"/>
  <c r="I298" i="3"/>
  <c r="I311" i="3"/>
  <c r="I295" i="3"/>
  <c r="I306" i="3"/>
  <c r="I309" i="3"/>
  <c r="I310" i="3"/>
  <c r="I296" i="3"/>
  <c r="I307" i="3"/>
  <c r="I313" i="3"/>
  <c r="I305" i="3"/>
  <c r="I312" i="3"/>
  <c r="L217" i="1"/>
  <c r="L216" i="1"/>
  <c r="L214" i="1"/>
  <c r="L213" i="1"/>
  <c r="L212" i="1"/>
  <c r="L210" i="1"/>
  <c r="L209" i="1"/>
  <c r="L208" i="1"/>
  <c r="L206" i="1"/>
  <c r="L205" i="1"/>
  <c r="L204" i="1"/>
  <c r="L202" i="1"/>
  <c r="L201" i="1"/>
  <c r="L199" i="1"/>
  <c r="L198" i="1"/>
  <c r="L196" i="1"/>
  <c r="L195" i="1"/>
  <c r="L187" i="1"/>
  <c r="L186" i="1"/>
  <c r="L185" i="1"/>
  <c r="L184" i="1"/>
  <c r="L182" i="1"/>
  <c r="L181" i="1"/>
  <c r="L180" i="1"/>
  <c r="L179" i="1"/>
  <c r="L176" i="1"/>
  <c r="L165" i="1"/>
  <c r="L117" i="1"/>
  <c r="L115" i="1"/>
  <c r="L114" i="1"/>
  <c r="L113" i="1"/>
  <c r="L112" i="1"/>
  <c r="L82" i="1"/>
  <c r="L81" i="1"/>
  <c r="L79" i="1"/>
  <c r="L78" i="1"/>
  <c r="L76" i="1"/>
  <c r="L75" i="1"/>
  <c r="L73" i="1"/>
  <c r="L72" i="1"/>
  <c r="L71" i="1"/>
  <c r="L63" i="1"/>
  <c r="L62" i="1"/>
  <c r="L56" i="1"/>
  <c r="L55" i="1"/>
  <c r="L49" i="1"/>
  <c r="L47" i="1"/>
  <c r="L45" i="1"/>
  <c r="L40" i="1"/>
  <c r="L38" i="1"/>
  <c r="L36" i="1"/>
  <c r="L34" i="1"/>
  <c r="L23" i="1"/>
  <c r="L21" i="1"/>
  <c r="L19" i="1"/>
  <c r="L17" i="1"/>
  <c r="L15" i="1"/>
  <c r="P37" i="1" l="1"/>
  <c r="O17" i="1" l="1"/>
  <c r="N17" i="1"/>
  <c r="O23" i="1" l="1"/>
  <c r="N23" i="1"/>
  <c r="Q185" i="1" l="1"/>
  <c r="Q184" i="1"/>
  <c r="O185" i="1"/>
  <c r="O186" i="1"/>
  <c r="O187" i="1"/>
  <c r="O184" i="1"/>
  <c r="C187" i="1"/>
  <c r="N185" i="1"/>
  <c r="N184" i="1"/>
  <c r="N187" i="1" l="1"/>
  <c r="C188" i="1"/>
  <c r="N188" i="1" s="1"/>
  <c r="N186" i="1"/>
  <c r="P117" i="1"/>
  <c r="O117" i="1"/>
  <c r="N117" i="1"/>
  <c r="P40" i="1"/>
  <c r="O40" i="1"/>
  <c r="N40" i="1"/>
  <c r="J40" i="1"/>
  <c r="F221" i="3" l="1"/>
  <c r="F219" i="3" s="1"/>
  <c r="F217" i="3"/>
  <c r="F214" i="3"/>
  <c r="F211" i="3" s="1"/>
  <c r="F203" i="3"/>
  <c r="F194" i="3" s="1"/>
  <c r="F192" i="3"/>
  <c r="F191" i="3" s="1"/>
  <c r="F181" i="3"/>
  <c r="F175" i="3" s="1"/>
  <c r="F170" i="3"/>
  <c r="F165" i="3" s="1"/>
  <c r="F159" i="3"/>
  <c r="F153" i="3" s="1"/>
  <c r="F149" i="3"/>
  <c r="F138" i="3"/>
  <c r="F133" i="3" s="1"/>
  <c r="F127" i="3"/>
  <c r="F126" i="3" s="1"/>
  <c r="F116" i="3"/>
  <c r="F115" i="3" s="1"/>
  <c r="F105" i="3"/>
  <c r="F94" i="3"/>
  <c r="F90" i="3" s="1"/>
  <c r="F83" i="3"/>
  <c r="F76" i="3" s="1"/>
  <c r="F72" i="3"/>
  <c r="F71" i="3" s="1"/>
  <c r="H221" i="3"/>
  <c r="H217" i="3"/>
  <c r="H214" i="3"/>
  <c r="H209" i="3" s="1"/>
  <c r="H192" i="3"/>
  <c r="H181" i="3"/>
  <c r="H170" i="3"/>
  <c r="H159" i="3"/>
  <c r="H152" i="3" s="1"/>
  <c r="H149" i="3"/>
  <c r="H138" i="3"/>
  <c r="H105" i="3"/>
  <c r="H94" i="3"/>
  <c r="H83" i="3"/>
  <c r="F61" i="3"/>
  <c r="F55" i="3" s="1"/>
  <c r="H48" i="3"/>
  <c r="H43" i="3" s="1"/>
  <c r="F48" i="3"/>
  <c r="F41" i="3" s="1"/>
  <c r="H27" i="3"/>
  <c r="H26" i="3" s="1"/>
  <c r="F27" i="3"/>
  <c r="H421" i="3" l="1"/>
  <c r="I421" i="3" s="1"/>
  <c r="H423" i="3"/>
  <c r="I423" i="3" s="1"/>
  <c r="H422" i="3"/>
  <c r="I422" i="3" s="1"/>
  <c r="H180" i="3"/>
  <c r="H408" i="3"/>
  <c r="I408" i="3" s="1"/>
  <c r="H407" i="3"/>
  <c r="I407" i="3" s="1"/>
  <c r="H406" i="3"/>
  <c r="I406" i="3" s="1"/>
  <c r="H92" i="3"/>
  <c r="H402" i="3"/>
  <c r="I402" i="3" s="1"/>
  <c r="H400" i="3"/>
  <c r="I400" i="3" s="1"/>
  <c r="H401" i="3"/>
  <c r="I401" i="3" s="1"/>
  <c r="H417" i="3"/>
  <c r="I417" i="3" s="1"/>
  <c r="H416" i="3"/>
  <c r="I416" i="3" s="1"/>
  <c r="H415" i="3"/>
  <c r="I415" i="3" s="1"/>
  <c r="H164" i="3"/>
  <c r="H389" i="3"/>
  <c r="I389" i="3" s="1"/>
  <c r="H390" i="3"/>
  <c r="I390" i="3" s="1"/>
  <c r="H388" i="3"/>
  <c r="I388" i="3" s="1"/>
  <c r="H188" i="3"/>
  <c r="H411" i="3"/>
  <c r="I411" i="3" s="1"/>
  <c r="H410" i="3"/>
  <c r="I410" i="3" s="1"/>
  <c r="H409" i="3"/>
  <c r="I409" i="3" s="1"/>
  <c r="H81" i="3"/>
  <c r="H387" i="3"/>
  <c r="I387" i="3" s="1"/>
  <c r="H386" i="3"/>
  <c r="I386" i="3" s="1"/>
  <c r="H385" i="3"/>
  <c r="I385" i="3" s="1"/>
  <c r="H103" i="3"/>
  <c r="H403" i="3"/>
  <c r="I403" i="3" s="1"/>
  <c r="H404" i="3"/>
  <c r="I404" i="3" s="1"/>
  <c r="H405" i="3"/>
  <c r="I405" i="3" s="1"/>
  <c r="H426" i="3"/>
  <c r="I426" i="3" s="1"/>
  <c r="H425" i="3"/>
  <c r="I425" i="3" s="1"/>
  <c r="H424" i="3"/>
  <c r="I424" i="3" s="1"/>
  <c r="H130" i="3"/>
  <c r="H396" i="3"/>
  <c r="I396" i="3" s="1"/>
  <c r="H395" i="3"/>
  <c r="I395" i="3" s="1"/>
  <c r="H394" i="3"/>
  <c r="I394" i="3" s="1"/>
  <c r="F206" i="3"/>
  <c r="F154" i="3"/>
  <c r="H39" i="3"/>
  <c r="H95" i="3"/>
  <c r="F169" i="3"/>
  <c r="F183" i="3"/>
  <c r="H45" i="3"/>
  <c r="F91" i="3"/>
  <c r="H46" i="3"/>
  <c r="H99" i="3"/>
  <c r="H153" i="3"/>
  <c r="I153" i="3" s="1"/>
  <c r="H38" i="3"/>
  <c r="H156" i="3"/>
  <c r="F58" i="3"/>
  <c r="F85" i="3"/>
  <c r="I170" i="3"/>
  <c r="F87" i="3"/>
  <c r="F123" i="3"/>
  <c r="F65" i="3"/>
  <c r="F93" i="3"/>
  <c r="F197" i="3"/>
  <c r="F59" i="3"/>
  <c r="F68" i="3"/>
  <c r="F86" i="3"/>
  <c r="F119" i="3"/>
  <c r="F220" i="3"/>
  <c r="H21" i="3"/>
  <c r="H215" i="3"/>
  <c r="H247" i="3"/>
  <c r="H243" i="3"/>
  <c r="H246" i="3"/>
  <c r="H242" i="3"/>
  <c r="H244" i="3"/>
  <c r="H245" i="3"/>
  <c r="H241" i="3"/>
  <c r="F137" i="3"/>
  <c r="H133" i="3"/>
  <c r="I133" i="3" s="1"/>
  <c r="H175" i="3"/>
  <c r="I175" i="3" s="1"/>
  <c r="H23" i="3"/>
  <c r="F38" i="3"/>
  <c r="H220" i="3"/>
  <c r="H251" i="3"/>
  <c r="H252" i="3"/>
  <c r="H250" i="3"/>
  <c r="H248" i="3"/>
  <c r="H253" i="3"/>
  <c r="H249" i="3"/>
  <c r="F80" i="3"/>
  <c r="F124" i="3"/>
  <c r="F129" i="3"/>
  <c r="H134" i="3"/>
  <c r="F200" i="3"/>
  <c r="F209" i="3"/>
  <c r="I209" i="3" s="1"/>
  <c r="F216" i="3"/>
  <c r="F244" i="3"/>
  <c r="F243" i="3"/>
  <c r="F245" i="3"/>
  <c r="F242" i="3"/>
  <c r="F241" i="3"/>
  <c r="F246" i="3"/>
  <c r="H19" i="3"/>
  <c r="H24" i="3"/>
  <c r="F40" i="3"/>
  <c r="F46" i="3"/>
  <c r="H41" i="3"/>
  <c r="I41" i="3" s="1"/>
  <c r="I48" i="3"/>
  <c r="F52" i="3"/>
  <c r="I214" i="3"/>
  <c r="F63" i="3"/>
  <c r="F69" i="3"/>
  <c r="F75" i="3"/>
  <c r="F81" i="3"/>
  <c r="H100" i="3"/>
  <c r="F117" i="3"/>
  <c r="F121" i="3"/>
  <c r="F125" i="3"/>
  <c r="F131" i="3"/>
  <c r="I159" i="3"/>
  <c r="H129" i="3"/>
  <c r="H135" i="3"/>
  <c r="F161" i="3"/>
  <c r="F188" i="3"/>
  <c r="H171" i="3"/>
  <c r="H177" i="3"/>
  <c r="F193" i="3"/>
  <c r="F202" i="3"/>
  <c r="F210" i="3"/>
  <c r="F44" i="3"/>
  <c r="F79" i="3"/>
  <c r="H17" i="3"/>
  <c r="F45" i="3"/>
  <c r="F73" i="3"/>
  <c r="F120" i="3"/>
  <c r="F185" i="3"/>
  <c r="H176" i="3"/>
  <c r="H20" i="3"/>
  <c r="H25" i="3"/>
  <c r="F64" i="3"/>
  <c r="F118" i="3"/>
  <c r="F122" i="3"/>
  <c r="H172" i="3"/>
  <c r="F205" i="3"/>
  <c r="F218" i="3"/>
  <c r="H75" i="3"/>
  <c r="H77" i="3"/>
  <c r="H82" i="3"/>
  <c r="H79" i="3"/>
  <c r="H74" i="3"/>
  <c r="I27" i="3"/>
  <c r="F24" i="3"/>
  <c r="F20" i="3"/>
  <c r="F18" i="3"/>
  <c r="F23" i="3"/>
  <c r="F148" i="3"/>
  <c r="F144" i="3"/>
  <c r="F140" i="3"/>
  <c r="F146" i="3"/>
  <c r="F141" i="3"/>
  <c r="F142" i="3"/>
  <c r="F147" i="3"/>
  <c r="F139" i="3"/>
  <c r="F19" i="3"/>
  <c r="F25" i="3"/>
  <c r="H93" i="3"/>
  <c r="H89" i="3"/>
  <c r="H85" i="3"/>
  <c r="H90" i="3"/>
  <c r="I90" i="3" s="1"/>
  <c r="H84" i="3"/>
  <c r="H88" i="3"/>
  <c r="H87" i="3"/>
  <c r="H145" i="3"/>
  <c r="H141" i="3"/>
  <c r="H148" i="3"/>
  <c r="H143" i="3"/>
  <c r="H142" i="3"/>
  <c r="H147" i="3"/>
  <c r="H140" i="3"/>
  <c r="H191" i="3"/>
  <c r="I191" i="3" s="1"/>
  <c r="H187" i="3"/>
  <c r="H183" i="3"/>
  <c r="H190" i="3"/>
  <c r="H185" i="3"/>
  <c r="H184" i="3"/>
  <c r="H189" i="3"/>
  <c r="H182" i="3"/>
  <c r="I94" i="3"/>
  <c r="F104" i="3"/>
  <c r="F101" i="3"/>
  <c r="F97" i="3"/>
  <c r="F102" i="3"/>
  <c r="F98" i="3"/>
  <c r="F114" i="3"/>
  <c r="F110" i="3"/>
  <c r="F106" i="3"/>
  <c r="F112" i="3"/>
  <c r="F107" i="3"/>
  <c r="F111" i="3"/>
  <c r="F109" i="3"/>
  <c r="F143" i="3"/>
  <c r="H139" i="3"/>
  <c r="F178" i="3"/>
  <c r="F177" i="3"/>
  <c r="F172" i="3"/>
  <c r="I181" i="3"/>
  <c r="F179" i="3"/>
  <c r="F171" i="3"/>
  <c r="F180" i="3"/>
  <c r="F176" i="3"/>
  <c r="F21" i="3"/>
  <c r="F26" i="3"/>
  <c r="I26" i="3" s="1"/>
  <c r="H86" i="3"/>
  <c r="F108" i="3"/>
  <c r="F145" i="3"/>
  <c r="H144" i="3"/>
  <c r="F215" i="3"/>
  <c r="F17" i="3"/>
  <c r="F22" i="3"/>
  <c r="F57" i="3"/>
  <c r="F53" i="3"/>
  <c r="F56" i="3"/>
  <c r="F51" i="3"/>
  <c r="H169" i="3"/>
  <c r="H165" i="3"/>
  <c r="I165" i="3" s="1"/>
  <c r="H161" i="3"/>
  <c r="H167" i="3"/>
  <c r="H162" i="3"/>
  <c r="H168" i="3"/>
  <c r="H160" i="3"/>
  <c r="H166" i="3"/>
  <c r="H212" i="3"/>
  <c r="H208" i="3"/>
  <c r="H204" i="3"/>
  <c r="H211" i="3"/>
  <c r="I211" i="3" s="1"/>
  <c r="H206" i="3"/>
  <c r="H213" i="3"/>
  <c r="H205" i="3"/>
  <c r="H210" i="3"/>
  <c r="F54" i="3"/>
  <c r="F60" i="3"/>
  <c r="I149" i="3"/>
  <c r="H91" i="3"/>
  <c r="F113" i="3"/>
  <c r="H146" i="3"/>
  <c r="F173" i="3"/>
  <c r="H163" i="3"/>
  <c r="H186" i="3"/>
  <c r="H207" i="3"/>
  <c r="F155" i="3"/>
  <c r="F151" i="3"/>
  <c r="F157" i="3"/>
  <c r="F152" i="3"/>
  <c r="I152" i="3" s="1"/>
  <c r="F156" i="3"/>
  <c r="F190" i="3"/>
  <c r="F186" i="3"/>
  <c r="F182" i="3"/>
  <c r="F189" i="3"/>
  <c r="F184" i="3"/>
  <c r="I192" i="3"/>
  <c r="H18" i="3"/>
  <c r="H22" i="3"/>
  <c r="F47" i="3"/>
  <c r="F43" i="3"/>
  <c r="I43" i="3" s="1"/>
  <c r="F39" i="3"/>
  <c r="F42" i="3"/>
  <c r="H44" i="3"/>
  <c r="H40" i="3"/>
  <c r="H42" i="3"/>
  <c r="H47" i="3"/>
  <c r="H102" i="3"/>
  <c r="H98" i="3"/>
  <c r="H101" i="3"/>
  <c r="H96" i="3"/>
  <c r="H158" i="3"/>
  <c r="H154" i="3"/>
  <c r="H150" i="3"/>
  <c r="H155" i="3"/>
  <c r="H97" i="3"/>
  <c r="H104" i="3"/>
  <c r="F136" i="3"/>
  <c r="F132" i="3"/>
  <c r="F128" i="3"/>
  <c r="I138" i="3"/>
  <c r="F135" i="3"/>
  <c r="F130" i="3"/>
  <c r="F134" i="3"/>
  <c r="F150" i="3"/>
  <c r="F158" i="3"/>
  <c r="H151" i="3"/>
  <c r="H157" i="3"/>
  <c r="F168" i="3"/>
  <c r="F166" i="3"/>
  <c r="F162" i="3"/>
  <c r="F187" i="3"/>
  <c r="F199" i="3"/>
  <c r="F195" i="3"/>
  <c r="F201" i="3"/>
  <c r="F196" i="3"/>
  <c r="F198" i="3"/>
  <c r="F212" i="3"/>
  <c r="F208" i="3"/>
  <c r="F204" i="3"/>
  <c r="F213" i="3"/>
  <c r="F207" i="3"/>
  <c r="H80" i="3"/>
  <c r="H76" i="3"/>
  <c r="I76" i="3" s="1"/>
  <c r="H136" i="3"/>
  <c r="H132" i="3"/>
  <c r="H128" i="3"/>
  <c r="H178" i="3"/>
  <c r="H174" i="3"/>
  <c r="F70" i="3"/>
  <c r="F66" i="3"/>
  <c r="F62" i="3"/>
  <c r="F67" i="3"/>
  <c r="F82" i="3"/>
  <c r="F78" i="3"/>
  <c r="F74" i="3"/>
  <c r="I83" i="3"/>
  <c r="F77" i="3"/>
  <c r="H73" i="3"/>
  <c r="H78" i="3"/>
  <c r="F92" i="3"/>
  <c r="F88" i="3"/>
  <c r="F84" i="3"/>
  <c r="F89" i="3"/>
  <c r="H131" i="3"/>
  <c r="H137" i="3"/>
  <c r="H173" i="3"/>
  <c r="H179" i="3"/>
  <c r="H218" i="3"/>
  <c r="I221" i="3"/>
  <c r="H219" i="3"/>
  <c r="I219" i="3" s="1"/>
  <c r="I217" i="3"/>
  <c r="H216" i="3"/>
  <c r="F174" i="3"/>
  <c r="F163" i="3"/>
  <c r="F167" i="3"/>
  <c r="F160" i="3"/>
  <c r="F164" i="3"/>
  <c r="I164" i="3" s="1"/>
  <c r="F95" i="3"/>
  <c r="F99" i="3"/>
  <c r="F103" i="3"/>
  <c r="I103" i="3" s="1"/>
  <c r="I105" i="3"/>
  <c r="F96" i="3"/>
  <c r="F100" i="3"/>
  <c r="I188" i="3" l="1"/>
  <c r="I180" i="3"/>
  <c r="I92" i="3"/>
  <c r="I130" i="3"/>
  <c r="I81" i="3"/>
  <c r="H420" i="3"/>
  <c r="I420" i="3" s="1"/>
  <c r="H419" i="3"/>
  <c r="I419" i="3" s="1"/>
  <c r="H418" i="3"/>
  <c r="I418" i="3" s="1"/>
  <c r="I134" i="3"/>
  <c r="I206" i="3"/>
  <c r="I172" i="3"/>
  <c r="I38" i="3"/>
  <c r="I154" i="3"/>
  <c r="I99" i="3"/>
  <c r="I156" i="3"/>
  <c r="I39" i="3"/>
  <c r="I93" i="3"/>
  <c r="I163" i="3"/>
  <c r="I213" i="3"/>
  <c r="I168" i="3"/>
  <c r="I40" i="3"/>
  <c r="I169" i="3"/>
  <c r="I21" i="3"/>
  <c r="I45" i="3"/>
  <c r="I146" i="3"/>
  <c r="I215" i="3"/>
  <c r="I86" i="3"/>
  <c r="I129" i="3"/>
  <c r="I95" i="3"/>
  <c r="I89" i="3"/>
  <c r="I44" i="3"/>
  <c r="I91" i="3"/>
  <c r="I176" i="3"/>
  <c r="I183" i="3"/>
  <c r="I205" i="3"/>
  <c r="I185" i="3"/>
  <c r="I73" i="3"/>
  <c r="I190" i="3"/>
  <c r="I100" i="3"/>
  <c r="I88" i="3"/>
  <c r="I212" i="3"/>
  <c r="I166" i="3"/>
  <c r="I161" i="3"/>
  <c r="I148" i="3"/>
  <c r="I24" i="3"/>
  <c r="I46" i="3"/>
  <c r="I220" i="3"/>
  <c r="I167" i="3"/>
  <c r="I216" i="3"/>
  <c r="I218" i="3"/>
  <c r="I131" i="3"/>
  <c r="I136" i="3"/>
  <c r="I150" i="3"/>
  <c r="I182" i="3"/>
  <c r="I177" i="3"/>
  <c r="I85" i="3"/>
  <c r="I204" i="3"/>
  <c r="I171" i="3"/>
  <c r="I87" i="3"/>
  <c r="I80" i="3"/>
  <c r="I208" i="3"/>
  <c r="I42" i="3"/>
  <c r="I184" i="3"/>
  <c r="I25" i="3"/>
  <c r="I140" i="3"/>
  <c r="I18" i="3"/>
  <c r="I75" i="3"/>
  <c r="I102" i="3"/>
  <c r="I137" i="3"/>
  <c r="I207" i="3"/>
  <c r="I158" i="3"/>
  <c r="I135" i="3"/>
  <c r="I17" i="3"/>
  <c r="I145" i="3"/>
  <c r="I101" i="3"/>
  <c r="I19" i="3"/>
  <c r="I173" i="3"/>
  <c r="I245" i="3"/>
  <c r="F252" i="3"/>
  <c r="I252" i="3" s="1"/>
  <c r="I96" i="3"/>
  <c r="I186" i="3"/>
  <c r="I210" i="3"/>
  <c r="I20" i="3"/>
  <c r="I77" i="3"/>
  <c r="F253" i="3"/>
  <c r="I253" i="3" s="1"/>
  <c r="I246" i="3"/>
  <c r="F247" i="3"/>
  <c r="I247" i="3" s="1"/>
  <c r="I243" i="3"/>
  <c r="F250" i="3"/>
  <c r="I250" i="3" s="1"/>
  <c r="I157" i="3"/>
  <c r="F248" i="3"/>
  <c r="I248" i="3" s="1"/>
  <c r="I241" i="3"/>
  <c r="F251" i="3"/>
  <c r="I251" i="3" s="1"/>
  <c r="I244" i="3"/>
  <c r="I82" i="3"/>
  <c r="I162" i="3"/>
  <c r="I132" i="3"/>
  <c r="I47" i="3"/>
  <c r="I189" i="3"/>
  <c r="I143" i="3"/>
  <c r="I104" i="3"/>
  <c r="I144" i="3"/>
  <c r="I23" i="3"/>
  <c r="I79" i="3"/>
  <c r="I242" i="3"/>
  <c r="F249" i="3"/>
  <c r="I249" i="3" s="1"/>
  <c r="I74" i="3"/>
  <c r="I147" i="3"/>
  <c r="I84" i="3"/>
  <c r="I78" i="3"/>
  <c r="I98" i="3"/>
  <c r="I142" i="3"/>
  <c r="I174" i="3"/>
  <c r="I151" i="3"/>
  <c r="I22" i="3"/>
  <c r="I141" i="3"/>
  <c r="I160" i="3"/>
  <c r="I187" i="3"/>
  <c r="I128" i="3"/>
  <c r="I155" i="3"/>
  <c r="I179" i="3"/>
  <c r="I178" i="3"/>
  <c r="I97" i="3"/>
  <c r="I139" i="3"/>
  <c r="O217" i="1" l="1"/>
  <c r="O216" i="1"/>
  <c r="O214" i="1"/>
  <c r="O213" i="1"/>
  <c r="O212" i="1"/>
  <c r="O210" i="1"/>
  <c r="O209" i="1"/>
  <c r="O208" i="1"/>
  <c r="O206" i="1"/>
  <c r="O205" i="1"/>
  <c r="O204" i="1"/>
  <c r="O202" i="1"/>
  <c r="O201" i="1"/>
  <c r="O199" i="1"/>
  <c r="O198" i="1"/>
  <c r="O196" i="1"/>
  <c r="O195" i="1"/>
  <c r="O182" i="1"/>
  <c r="O181" i="1"/>
  <c r="O180" i="1"/>
  <c r="O179" i="1"/>
  <c r="O176" i="1"/>
  <c r="O165" i="1"/>
  <c r="O115" i="1" l="1"/>
  <c r="O114" i="1"/>
  <c r="O113" i="1"/>
  <c r="O112" i="1"/>
  <c r="O82" i="1"/>
  <c r="O81" i="1"/>
  <c r="O79" i="1"/>
  <c r="O78" i="1"/>
  <c r="O76" i="1"/>
  <c r="O75" i="1"/>
  <c r="O73" i="1"/>
  <c r="O72" i="1"/>
  <c r="O71" i="1"/>
  <c r="O63" i="1"/>
  <c r="O62" i="1"/>
  <c r="O56" i="1"/>
  <c r="O55" i="1"/>
  <c r="O49" i="1"/>
  <c r="O47" i="1"/>
  <c r="O45" i="1"/>
  <c r="O38" i="1"/>
  <c r="O36" i="1"/>
  <c r="O34" i="1"/>
  <c r="O21" i="1"/>
  <c r="O19" i="1"/>
  <c r="O15" i="1"/>
  <c r="D8" i="1"/>
  <c r="P36" i="1"/>
  <c r="N36" i="1" l="1"/>
  <c r="J36" i="1"/>
  <c r="H203" i="3" l="1"/>
  <c r="N202" i="1"/>
  <c r="H72" i="3"/>
  <c r="H127" i="3"/>
  <c r="H116" i="3"/>
  <c r="H61" i="3"/>
  <c r="N179" i="1"/>
  <c r="N180" i="1"/>
  <c r="N181" i="1"/>
  <c r="Q179" i="1"/>
  <c r="Q180" i="1"/>
  <c r="Q181" i="1"/>
  <c r="Q182" i="1"/>
  <c r="N182" i="1"/>
  <c r="N217" i="1"/>
  <c r="N216" i="1"/>
  <c r="N214" i="1"/>
  <c r="N213" i="1"/>
  <c r="N212" i="1"/>
  <c r="N210" i="1"/>
  <c r="N209" i="1"/>
  <c r="N208" i="1"/>
  <c r="N205" i="1"/>
  <c r="N206" i="1"/>
  <c r="N204" i="1"/>
  <c r="P176" i="1"/>
  <c r="N176" i="1"/>
  <c r="H414" i="3" l="1"/>
  <c r="I414" i="3" s="1"/>
  <c r="H413" i="3"/>
  <c r="I413" i="3" s="1"/>
  <c r="H412" i="3"/>
  <c r="I412" i="3" s="1"/>
  <c r="H393" i="3"/>
  <c r="I393" i="3" s="1"/>
  <c r="H392" i="3"/>
  <c r="I392" i="3" s="1"/>
  <c r="H391" i="3"/>
  <c r="I391" i="3" s="1"/>
  <c r="H399" i="3"/>
  <c r="I399" i="3" s="1"/>
  <c r="H398" i="3"/>
  <c r="I398" i="3" s="1"/>
  <c r="H397" i="3"/>
  <c r="I397" i="3" s="1"/>
  <c r="H384" i="3"/>
  <c r="I384" i="3" s="1"/>
  <c r="H383" i="3"/>
  <c r="I383" i="3" s="1"/>
  <c r="H382" i="3"/>
  <c r="I382" i="3" s="1"/>
  <c r="N240" i="1"/>
  <c r="H123" i="3"/>
  <c r="I123" i="3" s="1"/>
  <c r="H122" i="3"/>
  <c r="I122" i="3" s="1"/>
  <c r="H117" i="3"/>
  <c r="I117" i="3" s="1"/>
  <c r="H120" i="3"/>
  <c r="I120" i="3" s="1"/>
  <c r="H121" i="3"/>
  <c r="I121" i="3" s="1"/>
  <c r="I127" i="3"/>
  <c r="H126" i="3"/>
  <c r="I126" i="3" s="1"/>
  <c r="H125" i="3"/>
  <c r="I125" i="3" s="1"/>
  <c r="H118" i="3"/>
  <c r="I118" i="3" s="1"/>
  <c r="H124" i="3"/>
  <c r="I124" i="3" s="1"/>
  <c r="H119" i="3"/>
  <c r="I119" i="3" s="1"/>
  <c r="H114" i="3"/>
  <c r="I114" i="3" s="1"/>
  <c r="H115" i="3"/>
  <c r="I115" i="3" s="1"/>
  <c r="H107" i="3"/>
  <c r="I107" i="3" s="1"/>
  <c r="H111" i="3"/>
  <c r="I111" i="3" s="1"/>
  <c r="H109" i="3"/>
  <c r="I109" i="3" s="1"/>
  <c r="I116" i="3"/>
  <c r="H113" i="3"/>
  <c r="I113" i="3" s="1"/>
  <c r="H112" i="3"/>
  <c r="I112" i="3" s="1"/>
  <c r="H110" i="3"/>
  <c r="I110" i="3" s="1"/>
  <c r="H108" i="3"/>
  <c r="I108" i="3" s="1"/>
  <c r="H106" i="3"/>
  <c r="I106" i="3" s="1"/>
  <c r="H198" i="3"/>
  <c r="I198" i="3" s="1"/>
  <c r="H193" i="3"/>
  <c r="I193" i="3" s="1"/>
  <c r="H196" i="3"/>
  <c r="I196" i="3" s="1"/>
  <c r="H202" i="3"/>
  <c r="I202" i="3" s="1"/>
  <c r="H201" i="3"/>
  <c r="I201" i="3" s="1"/>
  <c r="H199" i="3"/>
  <c r="I199" i="3" s="1"/>
  <c r="I203" i="3"/>
  <c r="H197" i="3"/>
  <c r="I197" i="3" s="1"/>
  <c r="H195" i="3"/>
  <c r="I195" i="3" s="1"/>
  <c r="H200" i="3"/>
  <c r="I200" i="3" s="1"/>
  <c r="H194" i="3"/>
  <c r="I194" i="3" s="1"/>
  <c r="H53" i="3"/>
  <c r="I53" i="3" s="1"/>
  <c r="H54" i="3"/>
  <c r="I54" i="3" s="1"/>
  <c r="H59" i="3"/>
  <c r="I59" i="3" s="1"/>
  <c r="H57" i="3"/>
  <c r="I57" i="3" s="1"/>
  <c r="I61" i="3"/>
  <c r="H58" i="3"/>
  <c r="I58" i="3" s="1"/>
  <c r="H52" i="3"/>
  <c r="I52" i="3" s="1"/>
  <c r="H55" i="3"/>
  <c r="I55" i="3" s="1"/>
  <c r="H51" i="3"/>
  <c r="I51" i="3" s="1"/>
  <c r="H56" i="3"/>
  <c r="I56" i="3" s="1"/>
  <c r="H60" i="3"/>
  <c r="I60" i="3" s="1"/>
  <c r="H69" i="3"/>
  <c r="I69" i="3" s="1"/>
  <c r="H65" i="3"/>
  <c r="I65" i="3" s="1"/>
  <c r="I72" i="3"/>
  <c r="H68" i="3"/>
  <c r="I68" i="3" s="1"/>
  <c r="H64" i="3"/>
  <c r="I64" i="3" s="1"/>
  <c r="H71" i="3"/>
  <c r="I71" i="3" s="1"/>
  <c r="H67" i="3"/>
  <c r="I67" i="3" s="1"/>
  <c r="H63" i="3"/>
  <c r="I63" i="3" s="1"/>
  <c r="H70" i="3"/>
  <c r="I70" i="3" s="1"/>
  <c r="H66" i="3"/>
  <c r="I66" i="3" s="1"/>
  <c r="H62" i="3"/>
  <c r="I62" i="3" s="1"/>
  <c r="N195" i="1"/>
  <c r="N198" i="1"/>
  <c r="N201" i="1"/>
  <c r="N199" i="1"/>
  <c r="N196" i="1"/>
  <c r="J165" i="1"/>
  <c r="N165" i="1"/>
  <c r="N170" i="1"/>
  <c r="N169" i="1"/>
  <c r="N168" i="1"/>
  <c r="N234" i="1" l="1"/>
  <c r="N235" i="1"/>
  <c r="N236" i="1"/>
  <c r="N231" i="1"/>
  <c r="N233" i="1"/>
  <c r="N232" i="1"/>
  <c r="N230" i="1"/>
  <c r="N223" i="1"/>
  <c r="N228" i="1"/>
  <c r="N229" i="1"/>
  <c r="N227" i="1"/>
  <c r="N226" i="1"/>
  <c r="N224" i="1"/>
  <c r="N115" i="1"/>
  <c r="N114" i="1"/>
  <c r="N113" i="1"/>
  <c r="N112" i="1"/>
  <c r="P82" i="1" l="1"/>
  <c r="N82" i="1"/>
  <c r="P81" i="1"/>
  <c r="N81" i="1"/>
  <c r="P79" i="1"/>
  <c r="N79" i="1"/>
  <c r="P78" i="1"/>
  <c r="N78" i="1"/>
  <c r="P76" i="1"/>
  <c r="N76" i="1"/>
  <c r="P75" i="1"/>
  <c r="N75" i="1"/>
  <c r="P73" i="1"/>
  <c r="P72" i="1"/>
  <c r="P71" i="1"/>
  <c r="P63" i="1"/>
  <c r="P62" i="1"/>
  <c r="P56" i="1"/>
  <c r="P55" i="1"/>
  <c r="P49" i="1"/>
  <c r="P47" i="1"/>
  <c r="P45" i="1"/>
  <c r="P42" i="1"/>
  <c r="P38" i="1"/>
  <c r="P34" i="1"/>
  <c r="P30" i="1"/>
  <c r="N73" i="1"/>
  <c r="N72" i="1"/>
  <c r="N71" i="1"/>
  <c r="N63" i="1"/>
  <c r="N62" i="1"/>
  <c r="N56" i="1"/>
  <c r="N55" i="1"/>
  <c r="N49" i="1"/>
  <c r="J49" i="1"/>
  <c r="N47" i="1"/>
  <c r="J47" i="1"/>
  <c r="N45" i="1"/>
  <c r="J45" i="1"/>
  <c r="N42" i="1"/>
  <c r="J42" i="1"/>
  <c r="N38" i="1"/>
  <c r="J38" i="1"/>
  <c r="N34" i="1"/>
  <c r="J34" i="1"/>
  <c r="J30" i="1"/>
  <c r="N30" i="1"/>
  <c r="N19" i="1"/>
  <c r="N239" i="1" l="1"/>
  <c r="C21" i="1" s="1"/>
  <c r="N15" i="1"/>
  <c r="N241" i="1" l="1"/>
  <c r="J21" i="1"/>
  <c r="N242" i="1" s="1"/>
  <c r="N21" i="1" l="1"/>
  <c r="N246" i="1" s="1"/>
</calcChain>
</file>

<file path=xl/sharedStrings.xml><?xml version="1.0" encoding="utf-8"?>
<sst xmlns="http://schemas.openxmlformats.org/spreadsheetml/2006/main" count="1641" uniqueCount="906">
  <si>
    <t>Type</t>
  </si>
  <si>
    <t>Omschrijving</t>
  </si>
  <si>
    <t>AQ</t>
  </si>
  <si>
    <t>AO</t>
  </si>
  <si>
    <t xml:space="preserve"> KNX priOn netvoeding 24VDC/2500mA</t>
  </si>
  <si>
    <t>TSA/K230.2</t>
  </si>
  <si>
    <t xml:space="preserve"> KNX thermo-elektrische ventielklep 230V</t>
  </si>
  <si>
    <t>6201/640.1</t>
  </si>
  <si>
    <t>AR</t>
  </si>
  <si>
    <t xml:space="preserve"> FaH voeding 640mA DIN-rail</t>
  </si>
  <si>
    <t>6241/2.0 U</t>
  </si>
  <si>
    <t xml:space="preserve"> FaH binaire ing. 2-v inbouwpil</t>
  </si>
  <si>
    <t>6241/4.0 U</t>
  </si>
  <si>
    <t xml:space="preserve"> FaH binaire ing. 4-v inbouwpil</t>
  </si>
  <si>
    <t>6241/4.0</t>
  </si>
  <si>
    <t xml:space="preserve"> FaH binaire ing. 4-v 230V DIN-rail</t>
  </si>
  <si>
    <t xml:space="preserve"> FaH schakelaktor 4 x 16A Din-rail</t>
  </si>
  <si>
    <t>6251/8.8</t>
  </si>
  <si>
    <t xml:space="preserve"> FaH aktor m ingangen 8v 6A DIN-rail</t>
  </si>
  <si>
    <t>6254/0.6</t>
  </si>
  <si>
    <t xml:space="preserve"> FaH verwarmingsaktor 230V 6-v DIN-rail</t>
  </si>
  <si>
    <t>6255/2.3</t>
  </si>
  <si>
    <t xml:space="preserve"> FaH jaloezieaktor 230V 4-voudig DIN-rail</t>
  </si>
  <si>
    <t>6222/1 AP-64-WL</t>
  </si>
  <si>
    <t xml:space="preserve"> FaH - Raammelder - Studio wit mat - WL</t>
  </si>
  <si>
    <t>6222/2 AP-64-WL</t>
  </si>
  <si>
    <t xml:space="preserve"> FaH universele sensor - Studiowit - WL</t>
  </si>
  <si>
    <t>6222/1 AP-65-WL</t>
  </si>
  <si>
    <t xml:space="preserve"> FaH - Raammelder - Basalt Zwart - WL</t>
  </si>
  <si>
    <t>6256/1-WL</t>
  </si>
  <si>
    <t xml:space="preserve"> FaH - Ventielsturing basic - WL</t>
  </si>
  <si>
    <t>6222/1 AP-66-WL</t>
  </si>
  <si>
    <t xml:space="preserve"> FaH - Raammelder - Edelstaal - WL</t>
  </si>
  <si>
    <t>6164/20</t>
  </si>
  <si>
    <t xml:space="preserve"> KNX radiatoradapter v 6164/10</t>
  </si>
  <si>
    <t>6164/21</t>
  </si>
  <si>
    <t>6164/22</t>
  </si>
  <si>
    <t>6164/23</t>
  </si>
  <si>
    <t>6224/2.0-WL</t>
  </si>
  <si>
    <t xml:space="preserve"> FaH WL thermostaat inb. sokkel</t>
  </si>
  <si>
    <t>6224/2.1-WL</t>
  </si>
  <si>
    <t xml:space="preserve"> FaH WL thermostaat/aktor inb. sokkel</t>
  </si>
  <si>
    <t>6200 AP/1-WL</t>
  </si>
  <si>
    <t xml:space="preserve"> FaH WL externe antenne</t>
  </si>
  <si>
    <t>6221/1.0</t>
  </si>
  <si>
    <t xml:space="preserve"> FaH sensor 1-voudig inbouwsokkel</t>
  </si>
  <si>
    <t>6221/2.0</t>
  </si>
  <si>
    <t xml:space="preserve"> FaH sensor 2-voudig inbouwsokkel</t>
  </si>
  <si>
    <t>6224/2.0</t>
  </si>
  <si>
    <t xml:space="preserve"> FaH thermostaat inb. sokkel</t>
  </si>
  <si>
    <t>6211/1.1</t>
  </si>
  <si>
    <t xml:space="preserve"> FaH sensor/schakelaktor 1/1-v 10A inb.</t>
  </si>
  <si>
    <t>6211/2.1</t>
  </si>
  <si>
    <t xml:space="preserve"> FaH sensor/schakelaktor 2/1-v 10A inb.</t>
  </si>
  <si>
    <t>6211/2.2</t>
  </si>
  <si>
    <t xml:space="preserve"> FaH sensor/schakelaktor 2/2-v 4A inb.</t>
  </si>
  <si>
    <t>6212/1.1</t>
  </si>
  <si>
    <t xml:space="preserve"> FaH sensor/dimaktor 1/1-v 180 W/VA inb.</t>
  </si>
  <si>
    <t>6212/2.1</t>
  </si>
  <si>
    <t xml:space="preserve"> FaH sensor/dimaktor 2/1-v 180W/VA inb.</t>
  </si>
  <si>
    <t>6213/1.1</t>
  </si>
  <si>
    <t xml:space="preserve"> FaH sensor/jaloezieaktor 1/1-v inb.</t>
  </si>
  <si>
    <t>6213/2.1</t>
  </si>
  <si>
    <t xml:space="preserve"> FaH sensor/jaloezieaktor 2/1-v inb.</t>
  </si>
  <si>
    <t>6230-10-81</t>
  </si>
  <si>
    <t xml:space="preserve"> FaH bedieningswip 1-v f-antraciet</t>
  </si>
  <si>
    <t>6230-10-83</t>
  </si>
  <si>
    <t xml:space="preserve"> FaH bedieningswip 1-v f-aluzilver</t>
  </si>
  <si>
    <t>6230-10-84</t>
  </si>
  <si>
    <t xml:space="preserve"> FaH bedieningswip 1-v s-studiowit</t>
  </si>
  <si>
    <t>6231-10-81</t>
  </si>
  <si>
    <t xml:space="preserve"> FaH bedieningswip 1-v licht f-antraciet</t>
  </si>
  <si>
    <t>6231-10-83</t>
  </si>
  <si>
    <t xml:space="preserve"> FaH bedieningswip 1-v licht f-aluzilver</t>
  </si>
  <si>
    <t>6231-10-84</t>
  </si>
  <si>
    <t xml:space="preserve"> FaH bedieningswip 1-v licht s-studiowit</t>
  </si>
  <si>
    <t>6232-10-81</t>
  </si>
  <si>
    <t xml:space="preserve"> FaH bedieningswip 1-v jaloezie f-antra</t>
  </si>
  <si>
    <t>6232-10-83</t>
  </si>
  <si>
    <t xml:space="preserve"> FaH bedieningswip 1-v jaloezie f-aluzil</t>
  </si>
  <si>
    <t>6232-10-84</t>
  </si>
  <si>
    <t xml:space="preserve"> FaH bedieningswip 1-v jaloezie s-studio</t>
  </si>
  <si>
    <t>6233-10-81</t>
  </si>
  <si>
    <t xml:space="preserve"> FaH bedieningswip 1-v scene f-antraciet</t>
  </si>
  <si>
    <t>6233-10-83</t>
  </si>
  <si>
    <t xml:space="preserve"> FaH bedieningswip 1-v scene f-aluzilver</t>
  </si>
  <si>
    <t>6233-10-84</t>
  </si>
  <si>
    <t xml:space="preserve"> FaH bedieningswip 1-v scene s-studiowit</t>
  </si>
  <si>
    <t>6234-10-81</t>
  </si>
  <si>
    <t xml:space="preserve"> FaH bedieningswip 1-v dimmer f-antraciet</t>
  </si>
  <si>
    <t>6234-10-83</t>
  </si>
  <si>
    <t xml:space="preserve"> FaH bedieningswip 1-v dimmer f-aluzilver</t>
  </si>
  <si>
    <t>6234-10-84</t>
  </si>
  <si>
    <t xml:space="preserve"> FaH bedieningswip 1-v dimmer s-studiowit</t>
  </si>
  <si>
    <t>6230-20-81</t>
  </si>
  <si>
    <t xml:space="preserve"> FaH bedieningswip 2-v f-antraciet</t>
  </si>
  <si>
    <t>6230-20-83</t>
  </si>
  <si>
    <t xml:space="preserve"> FaH bedieningswip 2-v f-aluzilver</t>
  </si>
  <si>
    <t>6230-20-84</t>
  </si>
  <si>
    <t xml:space="preserve"> FaH bedieningswip 2-v s-studiowit</t>
  </si>
  <si>
    <t>6231-21-81</t>
  </si>
  <si>
    <t xml:space="preserve"> FaH bedieningswip links 2-v licht f-ant</t>
  </si>
  <si>
    <t>6231-21-83</t>
  </si>
  <si>
    <t xml:space="preserve"> FaH bedieningswip links 2-v licht f-alu</t>
  </si>
  <si>
    <t>6231-21-84</t>
  </si>
  <si>
    <t xml:space="preserve"> FaH bedieningswip links 2-v licht s-st</t>
  </si>
  <si>
    <t>6232-20-81</t>
  </si>
  <si>
    <t xml:space="preserve"> FaH bedieningswip 2-v jaloezie f-antra</t>
  </si>
  <si>
    <t>6232-20-83</t>
  </si>
  <si>
    <t xml:space="preserve"> FaH bedieningswip 2-v jaloezie f-aluzil</t>
  </si>
  <si>
    <t>6232-20-84</t>
  </si>
  <si>
    <t xml:space="preserve"> FaH bedieningswip 2-v jaloezie s-studio</t>
  </si>
  <si>
    <t>6233-21-81</t>
  </si>
  <si>
    <t xml:space="preserve"> FaH bedieningswip links 2-v scene f-ant</t>
  </si>
  <si>
    <t>6233-21-83</t>
  </si>
  <si>
    <t xml:space="preserve"> FaH bedieningswip links 2-v scene f-alu</t>
  </si>
  <si>
    <t>6233-21-84</t>
  </si>
  <si>
    <t xml:space="preserve"> FaH bedieningswip links 2-v scêne s-st</t>
  </si>
  <si>
    <t>6234-21-81</t>
  </si>
  <si>
    <t xml:space="preserve"> FaH bedieningswip links 2-v dimmer f-ant</t>
  </si>
  <si>
    <t>6234-21-83</t>
  </si>
  <si>
    <t xml:space="preserve"> FaH bedieningswip links 2-v dimmer f-alu</t>
  </si>
  <si>
    <t>6234-21-84</t>
  </si>
  <si>
    <t xml:space="preserve"> FaH bedieningswip links 2-v dimmer s-st</t>
  </si>
  <si>
    <t>6231-22-81</t>
  </si>
  <si>
    <t xml:space="preserve"> FaH bedieningswip rechts 2-v licht f-ant</t>
  </si>
  <si>
    <t>6231-22-83</t>
  </si>
  <si>
    <t xml:space="preserve"> FaH bedieningswip rechts 2-v licht f-alu</t>
  </si>
  <si>
    <t>6231-22-84</t>
  </si>
  <si>
    <t xml:space="preserve"> FaH bedieningswip rechts 2-v licht s-st</t>
  </si>
  <si>
    <t>6233-22-81</t>
  </si>
  <si>
    <t xml:space="preserve"> FaH bedieningswip rechts 2-v scene f-ant</t>
  </si>
  <si>
    <t>6233-22-83</t>
  </si>
  <si>
    <t xml:space="preserve"> FaH bedieningswip rechts 2-v scene f-alu</t>
  </si>
  <si>
    <t>6233-22-84</t>
  </si>
  <si>
    <t xml:space="preserve"> FaH bedieningswip rechts 2-v scene s-st</t>
  </si>
  <si>
    <t>6235-81</t>
  </si>
  <si>
    <t xml:space="preserve"> FaH cpl thermostaat f-antraciet</t>
  </si>
  <si>
    <t>6235-83</t>
  </si>
  <si>
    <t xml:space="preserve"> FaH cpl thermostaat f-aluzilver</t>
  </si>
  <si>
    <t>6235-84</t>
  </si>
  <si>
    <t xml:space="preserve"> FaH cpl thermostaat s-studiowit</t>
  </si>
  <si>
    <t>6230-10-212</t>
  </si>
  <si>
    <t xml:space="preserve"> FaH bedieningswip 1-v SI creme</t>
  </si>
  <si>
    <t>6230-10-214</t>
  </si>
  <si>
    <t xml:space="preserve"> FaH bedieningswip 1-v R-alpin</t>
  </si>
  <si>
    <t>6231-10-212</t>
  </si>
  <si>
    <t xml:space="preserve"> FaH bedieningswip 1-v licht SI creme</t>
  </si>
  <si>
    <t>6231-10-214</t>
  </si>
  <si>
    <t xml:space="preserve"> FaH bedieningswip 1-v licht R-alpin</t>
  </si>
  <si>
    <t>6232-10-212</t>
  </si>
  <si>
    <t xml:space="preserve"> FaH bedieningswip 1-v jaloezie SI creme</t>
  </si>
  <si>
    <t>6232-10-214</t>
  </si>
  <si>
    <t xml:space="preserve"> FaH bedieningswip 1-v jaloezie R-alpin</t>
  </si>
  <si>
    <t>6233-10-212</t>
  </si>
  <si>
    <t xml:space="preserve"> FaH bedieningswip 1-v scene SI creme</t>
  </si>
  <si>
    <t>6233-10-214</t>
  </si>
  <si>
    <t xml:space="preserve"> FaH bedieningswip 1-v scene R-alpin</t>
  </si>
  <si>
    <t>6234-10-212</t>
  </si>
  <si>
    <t xml:space="preserve"> FaH bedieningswip 1-v dimmer SI creme</t>
  </si>
  <si>
    <t>6234-10-214</t>
  </si>
  <si>
    <t xml:space="preserve"> FaH bedieningswip 1-v dimmer R-alpin</t>
  </si>
  <si>
    <t>6230-20-212</t>
  </si>
  <si>
    <t xml:space="preserve"> FaH bedieningswip 2-v SI creme</t>
  </si>
  <si>
    <t>6230-20-214</t>
  </si>
  <si>
    <t xml:space="preserve"> FaH bedieningswip 2-v R-alpin</t>
  </si>
  <si>
    <t>6231-21-212</t>
  </si>
  <si>
    <t xml:space="preserve"> FaH bedieningswip links 2-v licht SI</t>
  </si>
  <si>
    <t>6231-21-214</t>
  </si>
  <si>
    <t xml:space="preserve"> FaH bedieningswip links 2-v licht R-alp</t>
  </si>
  <si>
    <t>6232-20-212</t>
  </si>
  <si>
    <t xml:space="preserve"> FaH bedieningswip 2-v jaloezie SI creme</t>
  </si>
  <si>
    <t>6232-20-214</t>
  </si>
  <si>
    <t xml:space="preserve"> FaH bedieningswip 2-v jaloezie R-alpin</t>
  </si>
  <si>
    <t>6233-21-212</t>
  </si>
  <si>
    <t xml:space="preserve"> FaH bedieningswip links 2-v scene SI</t>
  </si>
  <si>
    <t>6233-21-214</t>
  </si>
  <si>
    <t xml:space="preserve"> FaH bedieningswip links 2-v scene R-alp</t>
  </si>
  <si>
    <t>6234-21-212</t>
  </si>
  <si>
    <t xml:space="preserve"> FaH bedieningswip links 2-v dimmer SI</t>
  </si>
  <si>
    <t>6234-21-214</t>
  </si>
  <si>
    <t xml:space="preserve"> FaH bedieningswip links 2-v dimmer R-alp</t>
  </si>
  <si>
    <t>6231-22-212</t>
  </si>
  <si>
    <t xml:space="preserve"> FaH bedieningswip rechts 2-v licht SI</t>
  </si>
  <si>
    <t>6231-22-214</t>
  </si>
  <si>
    <t xml:space="preserve"> FaH bedieningswip rechts 2-v licht R-alp</t>
  </si>
  <si>
    <t>6233-22-212</t>
  </si>
  <si>
    <t xml:space="preserve"> FaH bedieningswip rechts 2-v scene SI</t>
  </si>
  <si>
    <t>6233-22-214</t>
  </si>
  <si>
    <t xml:space="preserve"> FaH bedieningswip rechts 2-v scene R-alp</t>
  </si>
  <si>
    <t>6235-212</t>
  </si>
  <si>
    <t xml:space="preserve"> FaH cpl thermostaat SI creme</t>
  </si>
  <si>
    <t>6235-214</t>
  </si>
  <si>
    <t xml:space="preserve"> FaH cpl thermostaat R-alpin</t>
  </si>
  <si>
    <t>6225/1.0-81</t>
  </si>
  <si>
    <t xml:space="preserve"> FaH bewegingssensor f-antraciet</t>
  </si>
  <si>
    <t>6225/1.0-83</t>
  </si>
  <si>
    <t xml:space="preserve"> FaH bewegingssensor f-aluzilver</t>
  </si>
  <si>
    <t>6225/1.0-84</t>
  </si>
  <si>
    <t xml:space="preserve"> FaH bewegingssensor s-studiowit</t>
  </si>
  <si>
    <t>6215/1.1-81</t>
  </si>
  <si>
    <t xml:space="preserve"> FaH bewegingssensor/aktor 1v f-antraciet</t>
  </si>
  <si>
    <t>6215/1.1-83</t>
  </si>
  <si>
    <t xml:space="preserve"> FaH bewegingssensor/aktor 1v f-aluzilver</t>
  </si>
  <si>
    <t>6215/1.1-84</t>
  </si>
  <si>
    <t xml:space="preserve"> FaH bewegingssensor/aktor 1v s-studiowit</t>
  </si>
  <si>
    <t>6225/1.0-212</t>
  </si>
  <si>
    <t xml:space="preserve"> FaH bewegingssensor SI creme</t>
  </si>
  <si>
    <t>6225/1.0-214</t>
  </si>
  <si>
    <t xml:space="preserve"> FaH bewegingssensor R-alpin</t>
  </si>
  <si>
    <t>6215/1.1-212</t>
  </si>
  <si>
    <t xml:space="preserve"> FaH bewegingssensor/aktor 1v SI creme</t>
  </si>
  <si>
    <t>6215/1.1-214</t>
  </si>
  <si>
    <t xml:space="preserve"> FaH bewegingssensor/aktor 1v R-alpin</t>
  </si>
  <si>
    <t>6236-81</t>
  </si>
  <si>
    <t xml:space="preserve"> FaH cpl fancoil f-antraciet</t>
  </si>
  <si>
    <t>6236-83</t>
  </si>
  <si>
    <t xml:space="preserve"> FaH cpl fancoil f-aluzilver</t>
  </si>
  <si>
    <t>6236-84</t>
  </si>
  <si>
    <t xml:space="preserve"> FaH cpl fancoil s-studiowit</t>
  </si>
  <si>
    <t>6236-212</t>
  </si>
  <si>
    <t xml:space="preserve"> FaH cpl fancoil SI creme</t>
  </si>
  <si>
    <t>6236-214</t>
  </si>
  <si>
    <t xml:space="preserve"> FaH cpl fancoil R-alpin</t>
  </si>
  <si>
    <t>6234-22-81</t>
  </si>
  <si>
    <t xml:space="preserve"> FaH bedieningswip rechts 2-v dimmer f-an</t>
  </si>
  <si>
    <t>6234-22-83</t>
  </si>
  <si>
    <t xml:space="preserve"> FaH bedieningswip rechts 2-v dimmer f-al</t>
  </si>
  <si>
    <t>6234-22-84</t>
  </si>
  <si>
    <t xml:space="preserve"> FaH bedieningswip rechts 2-v dimmer s-st</t>
  </si>
  <si>
    <t>6234-22-212</t>
  </si>
  <si>
    <t xml:space="preserve"> FaH bedieningswip rechts 2-v dimmer SI</t>
  </si>
  <si>
    <t>6234-22-214</t>
  </si>
  <si>
    <t xml:space="preserve"> FaH bedieningswip rechts 2-v dimmer R-a</t>
  </si>
  <si>
    <t>6230-10-914</t>
  </si>
  <si>
    <t xml:space="preserve"> FaH bedieningswip 1-v SI-B</t>
  </si>
  <si>
    <t>6231-10-914</t>
  </si>
  <si>
    <t xml:space="preserve"> FaH bedieningswip 1-v licht SI-B</t>
  </si>
  <si>
    <t>6232-10-914</t>
  </si>
  <si>
    <t xml:space="preserve"> FaH bedieningswip 1-v jaloezie SI-Bl</t>
  </si>
  <si>
    <t>6233-10-914</t>
  </si>
  <si>
    <t xml:space="preserve"> FaH bedieningswip 1-v scene SI-B</t>
  </si>
  <si>
    <t>6234-10-914</t>
  </si>
  <si>
    <t xml:space="preserve"> FaH bedieningswip 1-v dimmer SI-B</t>
  </si>
  <si>
    <t>6230-20-914</t>
  </si>
  <si>
    <t xml:space="preserve"> FaH bedieningswip 2-v SI-B</t>
  </si>
  <si>
    <t>6231-21-914</t>
  </si>
  <si>
    <t xml:space="preserve"> FaH bedieningswip links 2-v licht SI-B</t>
  </si>
  <si>
    <t>6232-20-914</t>
  </si>
  <si>
    <t xml:space="preserve"> FaH bedieningswip 2-v jaloezie SI-Bl</t>
  </si>
  <si>
    <t>6233-21-914</t>
  </si>
  <si>
    <t xml:space="preserve"> FaH bedieningswip links 2-v scene SI-B</t>
  </si>
  <si>
    <t>6234-21-914</t>
  </si>
  <si>
    <t xml:space="preserve"> FaH bedieningswip links 2-v dimmer SI-B</t>
  </si>
  <si>
    <t>6231-22-914</t>
  </si>
  <si>
    <t>6233-22-914</t>
  </si>
  <si>
    <t xml:space="preserve"> FaH bedieningswip rechts 2-v scene SI-B</t>
  </si>
  <si>
    <t>6234-22-914</t>
  </si>
  <si>
    <t xml:space="preserve"> FaH bedieningswip rechts 2-v dimmer SI-B</t>
  </si>
  <si>
    <t>6235-914</t>
  </si>
  <si>
    <t xml:space="preserve"> FaH cpl thermostaat SI-B</t>
  </si>
  <si>
    <t>6225/1.0-914</t>
  </si>
  <si>
    <t xml:space="preserve"> FaH bewegingssensor SI-B</t>
  </si>
  <si>
    <t>6215/1.1-914</t>
  </si>
  <si>
    <t xml:space="preserve"> FaH bewegingssensor/aktor 1v SI-B</t>
  </si>
  <si>
    <t>6228</t>
  </si>
  <si>
    <t xml:space="preserve"> FaH weerstation</t>
  </si>
  <si>
    <t>6230-10-82</t>
  </si>
  <si>
    <t xml:space="preserve"> FaH bedieningswip 1v f-ivoor</t>
  </si>
  <si>
    <t>6231-10-82</t>
  </si>
  <si>
    <t xml:space="preserve"> FaH bedieningswip 1v licht f-ivoor</t>
  </si>
  <si>
    <t>6232-10-82</t>
  </si>
  <si>
    <t xml:space="preserve"> FaH bedieningswip 1v jaloezie f-ivoor</t>
  </si>
  <si>
    <t>6233-10-82</t>
  </si>
  <si>
    <t xml:space="preserve"> FaH bedieningswip 1v scene f-ivoor</t>
  </si>
  <si>
    <t>6234-10-82</t>
  </si>
  <si>
    <t xml:space="preserve"> FaH bedieningswip 1v dimmer f-ivoor</t>
  </si>
  <si>
    <t>6230-20-82</t>
  </si>
  <si>
    <t xml:space="preserve"> FaH bedieningswip 2v f-ivoor</t>
  </si>
  <si>
    <t>6231-21-82</t>
  </si>
  <si>
    <t xml:space="preserve"> FaH bedieningswip links 2v licht f-ivoor</t>
  </si>
  <si>
    <t>6232-20-82</t>
  </si>
  <si>
    <t xml:space="preserve"> FaH bedieningswip 2v jaloezie f-ivoor</t>
  </si>
  <si>
    <t>6233-21-82</t>
  </si>
  <si>
    <t xml:space="preserve"> FaH bedieningswip links 2v scene f-ivoor</t>
  </si>
  <si>
    <t>6234-21-82</t>
  </si>
  <si>
    <t xml:space="preserve"> FaH bedieningswip links 2v dimmer f-ivoo</t>
  </si>
  <si>
    <t>6234-22-82</t>
  </si>
  <si>
    <t xml:space="preserve"> FaH bedieningswip rechts 2v dimmer f-ivo</t>
  </si>
  <si>
    <t>6231-22-82</t>
  </si>
  <si>
    <t xml:space="preserve"> FaH bedieningswip rechts 2v licht f-ivoo</t>
  </si>
  <si>
    <t>6233-22-82</t>
  </si>
  <si>
    <t xml:space="preserve"> FaH bedieningswip rechts 2v scene f-ivoo</t>
  </si>
  <si>
    <t>6235-82</t>
  </si>
  <si>
    <t xml:space="preserve"> FaH cpl thermostaat f-ivoor</t>
  </si>
  <si>
    <t>6225/1.0-82</t>
  </si>
  <si>
    <t xml:space="preserve"> FaH bewegingssensor f-ivoor</t>
  </si>
  <si>
    <t>6215/1.1-82</t>
  </si>
  <si>
    <t xml:space="preserve"> FaH bewegingssensor/aktor 1v f-ivoor</t>
  </si>
  <si>
    <t>6236-82</t>
  </si>
  <si>
    <t xml:space="preserve"> FaH cpl fan coil f-ivoor</t>
  </si>
  <si>
    <t>6230-10-866</t>
  </si>
  <si>
    <t xml:space="preserve"> FaH bedieningswip 1v pure-rvs</t>
  </si>
  <si>
    <t>6231-10-866</t>
  </si>
  <si>
    <t xml:space="preserve"> FaH bedieningswip 1v licht pure-rvs</t>
  </si>
  <si>
    <t>6232-10-866</t>
  </si>
  <si>
    <t xml:space="preserve"> FaH bedieningswip 1v jaloezie pure-rvs</t>
  </si>
  <si>
    <t>6233-10-866</t>
  </si>
  <si>
    <t xml:space="preserve"> FaH bedieningswip 1v scene pure-rvs</t>
  </si>
  <si>
    <t>6234-10-866</t>
  </si>
  <si>
    <t xml:space="preserve"> FaH bedieningswip 1v dimmer pure-rvs</t>
  </si>
  <si>
    <t>6230-20-866</t>
  </si>
  <si>
    <t xml:space="preserve"> FaH bedieningswip 2v pure-rvs</t>
  </si>
  <si>
    <t>6231-21-866</t>
  </si>
  <si>
    <t xml:space="preserve"> FaH bedieningswip links 2v licht pure-rv</t>
  </si>
  <si>
    <t>6232-20-866</t>
  </si>
  <si>
    <t xml:space="preserve"> FaH bedieningswip 2v jaloezie pure-rvs</t>
  </si>
  <si>
    <t>6233-21-866</t>
  </si>
  <si>
    <t xml:space="preserve"> FaH bedieningswip links 2v scene pure-rv</t>
  </si>
  <si>
    <t>6234-21-866</t>
  </si>
  <si>
    <t xml:space="preserve"> FaH bedieningswip links 2v dimmer pure-r</t>
  </si>
  <si>
    <t>6234-22-866</t>
  </si>
  <si>
    <t xml:space="preserve"> FaH bedieningswip rechts 2v dimmer pure</t>
  </si>
  <si>
    <t>6231-22-866</t>
  </si>
  <si>
    <t xml:space="preserve"> FaH bedieningswip rechts 2v licht pure-r</t>
  </si>
  <si>
    <t>6233-22-866</t>
  </si>
  <si>
    <t xml:space="preserve"> FaH bedieningswip rechts 2v scene pure-r</t>
  </si>
  <si>
    <t>6235-866</t>
  </si>
  <si>
    <t xml:space="preserve"> FaH cpl thermostaat pure-rvs</t>
  </si>
  <si>
    <t>6225/1.0-866</t>
  </si>
  <si>
    <t xml:space="preserve"> FaH bewegingssensor pure-rvs</t>
  </si>
  <si>
    <t>6215/1.1-866</t>
  </si>
  <si>
    <t xml:space="preserve"> FaH bewegingssensor/aktor 1v pure-rvs</t>
  </si>
  <si>
    <t>6236-866</t>
  </si>
  <si>
    <t xml:space="preserve"> FaH cpl fancoil pure</t>
  </si>
  <si>
    <t>6230-10-803</t>
  </si>
  <si>
    <t xml:space="preserve"> FaH bedieningswip 1v s-grijs metallic</t>
  </si>
  <si>
    <t>6231-10-803</t>
  </si>
  <si>
    <t xml:space="preserve"> FaH bedieningswip 1v licht s-grijs met</t>
  </si>
  <si>
    <t>6232-10-803</t>
  </si>
  <si>
    <t xml:space="preserve"> FaH bedieningswip 1v jaloezie s-grijs m</t>
  </si>
  <si>
    <t>6233-10-803</t>
  </si>
  <si>
    <t xml:space="preserve"> FaH bedieningswip 1v scene s-grijs met</t>
  </si>
  <si>
    <t>6234-10-803</t>
  </si>
  <si>
    <t xml:space="preserve"> FaH bedieningswip 1v dimmer s-grijs met</t>
  </si>
  <si>
    <t>6230-20-803</t>
  </si>
  <si>
    <t xml:space="preserve"> FaH bedieningswip 2v s-grijs metallic</t>
  </si>
  <si>
    <t>6231-21-803</t>
  </si>
  <si>
    <t xml:space="preserve"> FaH bedieningswip links 2v licht s-grs</t>
  </si>
  <si>
    <t>6232-20-803</t>
  </si>
  <si>
    <t xml:space="preserve"> FaH bedieningswip 2v jaloezie s-grs</t>
  </si>
  <si>
    <t>6233-21-803</t>
  </si>
  <si>
    <t xml:space="preserve"> FaH bedieningswip links 2v scene s-grs</t>
  </si>
  <si>
    <t>6234-21-803</t>
  </si>
  <si>
    <t xml:space="preserve"> FaH bedieningswip links 2v dimmer s-grs</t>
  </si>
  <si>
    <t>6234-22-803</t>
  </si>
  <si>
    <t xml:space="preserve"> FaH bedieningswip rechts 2v dimmer s-grs</t>
  </si>
  <si>
    <t>6231-22-803</t>
  </si>
  <si>
    <t xml:space="preserve"> FaH bedieningswip rechts 2v licht s-grs</t>
  </si>
  <si>
    <t>6235-803</t>
  </si>
  <si>
    <t xml:space="preserve"> FaH cpl thermostaat s-grijs metallic</t>
  </si>
  <si>
    <t>6225/1.0-803</t>
  </si>
  <si>
    <t xml:space="preserve"> FaH bewegingssensor s-grijs metallic</t>
  </si>
  <si>
    <t>6215/1.1-803</t>
  </si>
  <si>
    <t xml:space="preserve"> FaH bewegingssensor/aktor 1v s-grijs met</t>
  </si>
  <si>
    <t>6236-803</t>
  </si>
  <si>
    <t xml:space="preserve"> FaH cpl fan coil s-grijs metallic</t>
  </si>
  <si>
    <t>6230-10-884</t>
  </si>
  <si>
    <t xml:space="preserve"> FaH bedieningswip 1v f-matwit</t>
  </si>
  <si>
    <t>6231-10-884</t>
  </si>
  <si>
    <t xml:space="preserve"> FaH bedieningswip 1v licht f-matwit</t>
  </si>
  <si>
    <t>6232-10-884</t>
  </si>
  <si>
    <t xml:space="preserve"> FaH bedieningswip 1v jaloezie f-matwit</t>
  </si>
  <si>
    <t>6233-10-884</t>
  </si>
  <si>
    <t xml:space="preserve"> FaH bedieningswip 1v scene f-matwit</t>
  </si>
  <si>
    <t>6234-10-884</t>
  </si>
  <si>
    <t xml:space="preserve"> FaH bedieningswip 1v dimmer f-matwit</t>
  </si>
  <si>
    <t>6230-20-884</t>
  </si>
  <si>
    <t xml:space="preserve"> FaH bedieningswip 2v f-matwit</t>
  </si>
  <si>
    <t>6231-21-884</t>
  </si>
  <si>
    <t xml:space="preserve"> FaH bedieningswip links 2v licht f-matw</t>
  </si>
  <si>
    <t>6232-20-884</t>
  </si>
  <si>
    <t xml:space="preserve"> FaH bedieningswip 2v jaloezie f-matwit</t>
  </si>
  <si>
    <t>6233-21-884</t>
  </si>
  <si>
    <t xml:space="preserve"> FaH bedieningswip links 2v scene f-matw</t>
  </si>
  <si>
    <t>6234-21-884</t>
  </si>
  <si>
    <t xml:space="preserve"> FaH bedieningswip links 2v dimmer f-matw</t>
  </si>
  <si>
    <t>6234-22-884</t>
  </si>
  <si>
    <t xml:space="preserve"> FaH bedieningswip rechts 2v dimmer f-mat</t>
  </si>
  <si>
    <t>6231-22-884</t>
  </si>
  <si>
    <t xml:space="preserve"> FaH bedieningswip rechts 2v licht f-matw</t>
  </si>
  <si>
    <t>6233-22-884</t>
  </si>
  <si>
    <t xml:space="preserve"> FaH bedieningswip rechts 2v scene f-matw</t>
  </si>
  <si>
    <t>6235-884</t>
  </si>
  <si>
    <t xml:space="preserve"> FaH cpl thermostaat f-matwit</t>
  </si>
  <si>
    <t>6225/1.0-884</t>
  </si>
  <si>
    <t xml:space="preserve"> FaH bewegingssensor f-matwit</t>
  </si>
  <si>
    <t>6215/1.1-884</t>
  </si>
  <si>
    <t xml:space="preserve"> FaH bewegingssensor/aktor 1v f-matwit</t>
  </si>
  <si>
    <t>6236-884</t>
  </si>
  <si>
    <t xml:space="preserve"> FaH cpl fan coil f-matwit</t>
  </si>
  <si>
    <t>6230-10-885</t>
  </si>
  <si>
    <t xml:space="preserve"> FaH bedieningswip 1v f-matzwart</t>
  </si>
  <si>
    <t>6231-10-885</t>
  </si>
  <si>
    <t xml:space="preserve"> FaH bedieningswip 1v licht f-matzwart</t>
  </si>
  <si>
    <t>6232-10-885</t>
  </si>
  <si>
    <t xml:space="preserve"> FaH bedieningswip 1v jaloezie f-matzwart</t>
  </si>
  <si>
    <t>6233-10-885</t>
  </si>
  <si>
    <t xml:space="preserve"> FaH bedieningswip 1v scene f-matzwart</t>
  </si>
  <si>
    <t>6234-10-885</t>
  </si>
  <si>
    <t xml:space="preserve"> FaH bedieningswip 1v dimmer f-matzwart</t>
  </si>
  <si>
    <t>6230-20-885</t>
  </si>
  <si>
    <t xml:space="preserve"> FaH bedieningswip 2v f-matzwart</t>
  </si>
  <si>
    <t>6231-21-885</t>
  </si>
  <si>
    <t xml:space="preserve"> FaH bedieningswip links 2v licht f-matzw</t>
  </si>
  <si>
    <t>6232-20-885</t>
  </si>
  <si>
    <t xml:space="preserve"> FaH bedieningswip 2v jaloezie f-matzwart</t>
  </si>
  <si>
    <t>6233-21-885</t>
  </si>
  <si>
    <t xml:space="preserve"> FaH bedieningswip links 2v scene f-matzw</t>
  </si>
  <si>
    <t>6234-21-885</t>
  </si>
  <si>
    <t xml:space="preserve"> FaH bedieningswip links 2v dimmer f-matz</t>
  </si>
  <si>
    <t>6234-22-885</t>
  </si>
  <si>
    <t>6231-22-885</t>
  </si>
  <si>
    <t xml:space="preserve"> FaH bedieningswip rechts 2v licht f-matz</t>
  </si>
  <si>
    <t>6233-22-885</t>
  </si>
  <si>
    <t xml:space="preserve"> FaH bedieningswip rechts 2v scene f-matz</t>
  </si>
  <si>
    <t>6235-885</t>
  </si>
  <si>
    <t xml:space="preserve"> FaH cpl thermostaat f-matzwart</t>
  </si>
  <si>
    <t>6225/1.0-885</t>
  </si>
  <si>
    <t xml:space="preserve"> FaH bewegingssensor f-matzwart</t>
  </si>
  <si>
    <t>6215/1.1-885</t>
  </si>
  <si>
    <t xml:space="preserve"> FaH bewegingssensor/aktor 1v f-matzwart</t>
  </si>
  <si>
    <t>6236-885</t>
  </si>
  <si>
    <t xml:space="preserve"> FaH cpl fan coil f-matzwart</t>
  </si>
  <si>
    <t>6236-914</t>
  </si>
  <si>
    <t xml:space="preserve"> FaH cpl fancoil SI-B</t>
  </si>
  <si>
    <t>6226/T</t>
  </si>
  <si>
    <t xml:space="preserve"> FaH temperatuurvoeler NTC 10 kohm 4m</t>
  </si>
  <si>
    <t>AT</t>
  </si>
  <si>
    <t>Relatie:</t>
  </si>
  <si>
    <t>Plaats:</t>
  </si>
  <si>
    <t>Contactpersoon:</t>
  </si>
  <si>
    <t>Referentie:</t>
  </si>
  <si>
    <t>Datum:</t>
  </si>
  <si>
    <t>Basiscomponenten</t>
  </si>
  <si>
    <t>Aantal</t>
  </si>
  <si>
    <t>TE</t>
  </si>
  <si>
    <t>Brutoprijs</t>
  </si>
  <si>
    <t>Totaal</t>
  </si>
  <si>
    <t>KG</t>
  </si>
  <si>
    <t>DB</t>
  </si>
  <si>
    <t>DW</t>
  </si>
  <si>
    <t>Externe antenne</t>
  </si>
  <si>
    <t xml:space="preserve">Schakelaktor 4 x 16A </t>
  </si>
  <si>
    <t>Jalouzieaktor 230V 4-voudig</t>
  </si>
  <si>
    <t>Verwarmingsaktor 230V 6-voudig</t>
  </si>
  <si>
    <t>Fan-coil aktor</t>
  </si>
  <si>
    <t>Binaire ingang 230V 4-voudig</t>
  </si>
  <si>
    <t>Binaire ingang 2-voudig inbouw</t>
  </si>
  <si>
    <t>Binaire ingang 4-voudig inbouw</t>
  </si>
  <si>
    <t xml:space="preserve">Sensor 1-voudig </t>
  </si>
  <si>
    <t xml:space="preserve">Sensor 2-voudig </t>
  </si>
  <si>
    <t>Sensor/schakelaktor 1V / 1x10A</t>
  </si>
  <si>
    <t>Sensor/schakelaktor 2V / 1x10A</t>
  </si>
  <si>
    <t>Sensor/schakelaktor 2V / 2x4A</t>
  </si>
  <si>
    <t>Busvoeding 640 mA dinrail</t>
  </si>
  <si>
    <t>Sensor/dimaktor 1V/1x180W/VA</t>
  </si>
  <si>
    <t>Sensor/dimaktor 2V/1x180W/VA</t>
  </si>
  <si>
    <t>Sensor/jalouzieaktor 1V/1-voudig</t>
  </si>
  <si>
    <t>Sensor/jalouzieaktor 2V/1-voudig</t>
  </si>
  <si>
    <t>Bewegingssensor Balance SI</t>
  </si>
  <si>
    <t>Bewegingssensor/aktor Balance SI</t>
  </si>
  <si>
    <t>Thermostaat sensor</t>
  </si>
  <si>
    <t>Thermostaat sensor/aktor</t>
  </si>
  <si>
    <t>Thermoventielklep 230V</t>
  </si>
  <si>
    <t xml:space="preserve">Externe temperatuurvoeler NTC </t>
  </si>
  <si>
    <t>Netvoeding 24V/DC 2500mA</t>
  </si>
  <si>
    <t>Weerstation</t>
  </si>
  <si>
    <t>Afdekkingen Busch-Balance SI</t>
  </si>
  <si>
    <t>Bedieningswip 1-voudig</t>
  </si>
  <si>
    <t>Bedieningswip 2-voudig</t>
  </si>
  <si>
    <t>Bedieningswip 1-voudig jalouzie</t>
  </si>
  <si>
    <t>Bedieningswip 2-voudig jalouzie</t>
  </si>
  <si>
    <t>Bedieningswip thermostaat</t>
  </si>
  <si>
    <t>Bedieningswip 1-voudig licht</t>
  </si>
  <si>
    <t>Bedieningswip 2-voudig licht</t>
  </si>
  <si>
    <t>Links</t>
  </si>
  <si>
    <t>Rechts</t>
  </si>
  <si>
    <t>Bedieningswip 1-voudig dimmer</t>
  </si>
  <si>
    <t>Bedieningswip 2-voudig dimmer</t>
  </si>
  <si>
    <t>Bedieningswip 1-voudig scene</t>
  </si>
  <si>
    <t>Bedieningswip 2-voudig scene</t>
  </si>
  <si>
    <t xml:space="preserve">Bedieningswip voor Sonos </t>
  </si>
  <si>
    <t>6237-21-914</t>
  </si>
  <si>
    <t>6237-22-914</t>
  </si>
  <si>
    <t>Raammelder wit</t>
  </si>
  <si>
    <t>Raammelder edelstaal</t>
  </si>
  <si>
    <t>Universele melder wit</t>
  </si>
  <si>
    <t>Raammelder antraciet</t>
  </si>
  <si>
    <t>Alpin wit</t>
  </si>
  <si>
    <t>Future Linear</t>
  </si>
  <si>
    <t>Solo</t>
  </si>
  <si>
    <t>Carat</t>
  </si>
  <si>
    <t>Antraciet</t>
  </si>
  <si>
    <t>Ivoorwit</t>
  </si>
  <si>
    <t>Aluzilver</t>
  </si>
  <si>
    <t>Studiowit</t>
  </si>
  <si>
    <t>Mat studiowit</t>
  </si>
  <si>
    <t>Mat zwart</t>
  </si>
  <si>
    <t>Grijs Metallic</t>
  </si>
  <si>
    <t>Pure Stainless Steel</t>
  </si>
  <si>
    <t>Kleurcode</t>
  </si>
  <si>
    <t>Bruto meerprijs</t>
  </si>
  <si>
    <t>Programma</t>
  </si>
  <si>
    <t>Kleur</t>
  </si>
  <si>
    <t>Bedieningswip fancoil</t>
  </si>
  <si>
    <t>6237-21-81</t>
  </si>
  <si>
    <t>6237-21-84</t>
  </si>
  <si>
    <t>6237-22-81</t>
  </si>
  <si>
    <t>6237-22-84</t>
  </si>
  <si>
    <t>6237-22-885</t>
  </si>
  <si>
    <t>Samenvatting</t>
  </si>
  <si>
    <t xml:space="preserve">Aantal dinrail modulen </t>
  </si>
  <si>
    <t>Prijsinformatie</t>
  </si>
  <si>
    <t>Totaalprijs (brutoprijs exclusief BTW)</t>
  </si>
  <si>
    <t>Prijzen zijn exclusief enkelvoudige en meervoudige ramen, installatie en exclusief BTW. Prijswijzigingen en fouten voorbehouden.</t>
  </si>
  <si>
    <t>Busch-Jaeger</t>
  </si>
  <si>
    <t>Busch-Jaeger Catalogus</t>
  </si>
  <si>
    <t>Busch-free@home</t>
  </si>
  <si>
    <t>Busch-free@home FAQ</t>
  </si>
  <si>
    <t>Technische ondersteuning voor professionals</t>
  </si>
  <si>
    <t>(088) 26 00 900 (lokale belkosten)</t>
  </si>
  <si>
    <t>NL-tech-EP@abb.com</t>
  </si>
  <si>
    <t>Busch-Jaeger Benelux</t>
  </si>
  <si>
    <t>Dimaktor 4 x 210 W/VA</t>
  </si>
  <si>
    <t>Dimaktor 6 x 210 W/VA</t>
  </si>
  <si>
    <t>DA/M.4.210.2.11</t>
  </si>
  <si>
    <t>DA/M.6.210.2.11</t>
  </si>
  <si>
    <t>System Access Point 2.0</t>
  </si>
  <si>
    <t>SAP/S.13</t>
  </si>
  <si>
    <t>Aantal draadloze deelnemers op het Busch-free@home systeem</t>
  </si>
  <si>
    <t>Aantal bedrade deelnemers op het Busch-free@home systeem</t>
  </si>
  <si>
    <t>Totaal aantal deelnemers op het Busch-free@home systeem (maximaal is 150 deelnemers)</t>
  </si>
  <si>
    <r>
      <t>Meerprijs in andere programma's</t>
    </r>
    <r>
      <rPr>
        <b/>
        <sz val="6"/>
        <color theme="0"/>
        <rFont val="Verdana"/>
        <family val="2"/>
      </rPr>
      <t xml:space="preserve"> (zal niet in het totaal worden meegenomen)</t>
    </r>
  </si>
  <si>
    <t>Prijs in Euro</t>
  </si>
  <si>
    <t>Typenummer</t>
  </si>
  <si>
    <t>Kortingscode</t>
  </si>
  <si>
    <t>6222/2 AP-65-WL</t>
  </si>
  <si>
    <t xml:space="preserve"> FaH - universele raammelder - WL basalt zwart</t>
  </si>
  <si>
    <t xml:space="preserve"> SystemAccessPoint 2.0 free@home</t>
  </si>
  <si>
    <t xml:space="preserve"> FaH fan-coil aktor</t>
  </si>
  <si>
    <t xml:space="preserve"> f@h LED Dimmer 4v, 210W/VA DINr</t>
  </si>
  <si>
    <t xml:space="preserve"> f@h LED Dimmer 6v, 210W/VA DINr</t>
  </si>
  <si>
    <t xml:space="preserve"> FaH afdekking, audio volume +- antraciet</t>
  </si>
  <si>
    <t xml:space="preserve"> FaH afdekking, audio volume +-</t>
  </si>
  <si>
    <t xml:space="preserve"> fah wip 2-v links, symbool 'Play/Pause'</t>
  </si>
  <si>
    <t xml:space="preserve"> FaH afdekking, audio volume +- studio wit</t>
  </si>
  <si>
    <t xml:space="preserve"> FaH rocker, play/pause- BalanceSI</t>
  </si>
  <si>
    <t xml:space="preserve"> FaH rocker, audio-volume +- Balance SI</t>
  </si>
  <si>
    <t>TSA/K 24.2</t>
  </si>
  <si>
    <t xml:space="preserve"> KNX thermo-elektrische ventielklep 24V</t>
  </si>
  <si>
    <t xml:space="preserve"> Mini-systeem controller, MDRC</t>
  </si>
  <si>
    <t>Wit crème</t>
  </si>
  <si>
    <t>6237-21-212</t>
  </si>
  <si>
    <t>6237-21-82</t>
  </si>
  <si>
    <t>6237-21-83</t>
  </si>
  <si>
    <t>6237-21-866</t>
  </si>
  <si>
    <t>6237-21-884</t>
  </si>
  <si>
    <t>6237-21-885</t>
  </si>
  <si>
    <t>6237-21-214</t>
  </si>
  <si>
    <t>6237-22-212</t>
  </si>
  <si>
    <t>6237-22-214</t>
  </si>
  <si>
    <t>6237-22-82</t>
  </si>
  <si>
    <t>6237-22-83</t>
  </si>
  <si>
    <t>6237-22-866</t>
  </si>
  <si>
    <t>6237-22-884</t>
  </si>
  <si>
    <t>Fah afdekking, audio volume +- SI crème</t>
  </si>
  <si>
    <t>Fah afdekking, audio volume +- Reflex SI wit</t>
  </si>
  <si>
    <t>Fah afdekking, audio volume +- ivoor wit</t>
  </si>
  <si>
    <t>Fah afdekking, audio volume +- aluminium</t>
  </si>
  <si>
    <t>Fah afdekking, audio volume +- pure stainless steel</t>
  </si>
  <si>
    <t>Fah afdekking, audio volume +- mat wit</t>
  </si>
  <si>
    <t xml:space="preserve">Fah afdekking, play-pause-fav SI crème </t>
  </si>
  <si>
    <t xml:space="preserve">Fah afdekking, play-pause-fav Reflex SI wit </t>
  </si>
  <si>
    <t>Fah afdekking, play-pause-fav ivoor wit</t>
  </si>
  <si>
    <t>Fah afdekking, play-pause-fav aluminium</t>
  </si>
  <si>
    <t>Fah afdekking, play-pause-fav pure stainless steel</t>
  </si>
  <si>
    <t xml:space="preserve">Fah afdekking, play-pause-fav mat wit </t>
  </si>
  <si>
    <t>Fah afdekking, play-pause-fav mat zwart</t>
  </si>
  <si>
    <t>Klimaat</t>
  </si>
  <si>
    <t>SUG-F-1.11</t>
  </si>
  <si>
    <t>Fah Split Unit Gateway</t>
  </si>
  <si>
    <t>Split Unit Gateway</t>
  </si>
  <si>
    <t>DG-M-1.16.11</t>
  </si>
  <si>
    <t>Fah Dali Gateway 16-voudig</t>
  </si>
  <si>
    <t>DALI Gateway dimmer voor 16 drivers</t>
  </si>
  <si>
    <t>Overige melders</t>
  </si>
  <si>
    <t>RF print rook- of hittemelder</t>
  </si>
  <si>
    <t>RF print CO-melder</t>
  </si>
  <si>
    <t>Wireless USB stick</t>
  </si>
  <si>
    <t>6833/01-84</t>
  </si>
  <si>
    <t>6839/01-84</t>
  </si>
  <si>
    <t>Busch-CO Alarm ProfessionalLINE</t>
  </si>
  <si>
    <t>6828/12</t>
  </si>
  <si>
    <t>SAP/A2.11</t>
  </si>
  <si>
    <t>Busch-free@home® Alarm-Stick</t>
  </si>
  <si>
    <t>AE</t>
  </si>
  <si>
    <t>Busch-Rookmelder ProfessionalLINE</t>
  </si>
  <si>
    <t>Busch-Rookmelder RF</t>
  </si>
  <si>
    <t>Busch-CO Alarm RF</t>
  </si>
  <si>
    <t xml:space="preserve">Rookmelder met lithium cel </t>
  </si>
  <si>
    <t xml:space="preserve">CO-melder met lithium cel </t>
  </si>
  <si>
    <t>*Rookmelders zijn niet 230V dus alleen toepasbaar in bestaande bouw</t>
  </si>
  <si>
    <t>US/E 1</t>
  </si>
  <si>
    <t>KNX overspanningsbeveiliging</t>
  </si>
  <si>
    <t>Overspanningsbeveiliging buskabel</t>
  </si>
  <si>
    <t>Consumenten ondersteuning</t>
  </si>
  <si>
    <t>(088) 26 00 999 (lokale belkosten)</t>
  </si>
  <si>
    <t>Websites (klik op de link)</t>
  </si>
  <si>
    <t>Busch-Jaeger Schakelmateriaal Calculator</t>
  </si>
  <si>
    <t>Documentatie (klik op de brochure)</t>
  </si>
  <si>
    <t>Busch-Jaeger Smarthome Configurator</t>
  </si>
  <si>
    <t>SAP-A1.1</t>
  </si>
  <si>
    <t>Adapter voor dinrail montage</t>
  </si>
  <si>
    <t>Adapter voor DIN-rail SAP</t>
  </si>
  <si>
    <t>CP-D 24/2.5</t>
  </si>
  <si>
    <t>DA/M.4.315.2.11</t>
  </si>
  <si>
    <t>USB-M-1.11</t>
  </si>
  <si>
    <t>USB-A-1.11</t>
  </si>
  <si>
    <t>WS-Set-1.11</t>
  </si>
  <si>
    <t xml:space="preserve"> FaH USB-M-1.11 USB Interface</t>
  </si>
  <si>
    <t xml:space="preserve"> f@h LED Dimmer 4v, 315W/VA DINr</t>
  </si>
  <si>
    <t xml:space="preserve"> FaH USB-Kabel voor Centrale Weerstation</t>
  </si>
  <si>
    <t xml:space="preserve"> FaH WS-Set-1.11 Centraal weerstation set</t>
  </si>
  <si>
    <t>Busch-Jaeger Community</t>
  </si>
  <si>
    <t>Inbouw montagedoos</t>
  </si>
  <si>
    <t>41383F-B-03</t>
  </si>
  <si>
    <t>41383S-B-03</t>
  </si>
  <si>
    <t>AS</t>
  </si>
  <si>
    <t>Welcome IP inbouwbak moduul 1/3</t>
  </si>
  <si>
    <t>Welcome IP opbouwbak moduul 1/3</t>
  </si>
  <si>
    <t>Reflex</t>
  </si>
  <si>
    <t>Busch-dynasty</t>
  </si>
  <si>
    <t>Busch-axcent</t>
  </si>
  <si>
    <t>Busch-axcent pur</t>
  </si>
  <si>
    <t>Busch-duro 2000 SI</t>
  </si>
  <si>
    <t>Dimaktor 4 x 315 W/VA</t>
  </si>
  <si>
    <t>M2301-101</t>
  </si>
  <si>
    <t>41361F-02</t>
  </si>
  <si>
    <t>Inbouwdoos Mini Buitenpost</t>
  </si>
  <si>
    <t>WS-1-WL.11</t>
  </si>
  <si>
    <t>Weerstation wireless Free@home</t>
  </si>
  <si>
    <t>ST/U10.1.11-811</t>
  </si>
  <si>
    <t>Busch-SmartTouch 10" wit - edelstaal</t>
  </si>
  <si>
    <t>ST/U10.2.11-811</t>
  </si>
  <si>
    <t>Busch-SmartTouch 10" wit - grafiet</t>
  </si>
  <si>
    <t>ST/U10.3.11-811</t>
  </si>
  <si>
    <t>Busch-SmartTouch 10" wit - satijn goud</t>
  </si>
  <si>
    <t>ST/U10.4.11-811</t>
  </si>
  <si>
    <t>Busch-SmartTouch 10" wit - rosé goud</t>
  </si>
  <si>
    <t>ST/U10.1.11-825</t>
  </si>
  <si>
    <t>ST/U10.2.11-825</t>
  </si>
  <si>
    <t>ST/U10.3.11.825</t>
  </si>
  <si>
    <t>ST/U10.4.11.825</t>
  </si>
  <si>
    <t>Busch-SmartTouch 10" zwart - edelstaal</t>
  </si>
  <si>
    <t>Busch-SmartTouch 10" zwart - grafiet</t>
  </si>
  <si>
    <t>Busch-SmartTouch 10" zwart - satijn goud</t>
  </si>
  <si>
    <t>Busch-SmartTouch 10" zwart - rosé goud</t>
  </si>
  <si>
    <t>6136/07 UP-500</t>
  </si>
  <si>
    <t>Inbouwmontagedoos Busch-SmartTouch 10"</t>
  </si>
  <si>
    <t>ST/A10.1-811</t>
  </si>
  <si>
    <t>ST/A10.1-825</t>
  </si>
  <si>
    <t>Opbouwrand Busch-SmartTouch 10" wit</t>
  </si>
  <si>
    <t>Opbouwrand Busch-SmartTouch 10" zwart</t>
  </si>
  <si>
    <t>62711-WL</t>
  </si>
  <si>
    <t>62721-WL</t>
  </si>
  <si>
    <t>62762-212-WL</t>
  </si>
  <si>
    <t>62762-214-WL</t>
  </si>
  <si>
    <t>62762-803-WL</t>
  </si>
  <si>
    <t>62762-81-WL</t>
  </si>
  <si>
    <t>62762-82-WL</t>
  </si>
  <si>
    <t>62762-83-WL</t>
  </si>
  <si>
    <t>62762-84-WL</t>
  </si>
  <si>
    <t>62762-866-WL</t>
  </si>
  <si>
    <t>62762-884-WL</t>
  </si>
  <si>
    <t>62762-885-WL</t>
  </si>
  <si>
    <t>62762-914-WL</t>
  </si>
  <si>
    <t>62764-212-WL</t>
  </si>
  <si>
    <t>62764-214-WL</t>
  </si>
  <si>
    <t>62764-803-WL</t>
  </si>
  <si>
    <t>62764-81-WL</t>
  </si>
  <si>
    <t>62764-82-WL</t>
  </si>
  <si>
    <t>62764-83-WL</t>
  </si>
  <si>
    <t>62764-84-WL</t>
  </si>
  <si>
    <t>62764-866-WL</t>
  </si>
  <si>
    <t>62764-884-WL</t>
  </si>
  <si>
    <t>62764-885-WL</t>
  </si>
  <si>
    <t>62764-914-WL</t>
  </si>
  <si>
    <t>Busch-flextronics⌐ -bedieningselement 1-voudig Wireless</t>
  </si>
  <si>
    <t>Busch-flextronics⌐ -bedieningselement 2-voudig Wireless</t>
  </si>
  <si>
    <t>Busch-Wächter⌐ 180 flex comfortsensor SI crème Wireless</t>
  </si>
  <si>
    <t>Busch-Wächter⌐ 180 flex comfortsensor R-alpin Wireless</t>
  </si>
  <si>
    <t>Busch-Wächter⌐ 180 flex comfortsensor S-grijs metallic Wireless</t>
  </si>
  <si>
    <t>Busch-Wächter⌐ 180 flex comfortsensor F-antraciet Wireless</t>
  </si>
  <si>
    <t>Busch-Wächter⌐ 180 flex comfortsensor S-ivoor Wireless</t>
  </si>
  <si>
    <t>Busch-Wächter⌐ 180 flex comfortsensor F-aluzilver Wireless</t>
  </si>
  <si>
    <t>Busch-Wächter⌐ 180 flex comfortsensor F-studiowit Wireless</t>
  </si>
  <si>
    <t>Busch-Wächter⌐ 180 flex comfortsensor pure rvs Wireless</t>
  </si>
  <si>
    <t>Busch-Wächter⌐ 180 flex comfortsensor F-studiowit mat Wireless</t>
  </si>
  <si>
    <t>Busch-Wächter⌐ 180 flex comfortsensor F-mat zwart Wireless</t>
  </si>
  <si>
    <t>Busch-Wächter⌐ 180 flex comfortsensor SI-Balance Wireless</t>
  </si>
  <si>
    <t>Busch-Wächter⌐ 180 flex comfort multilens SI crème Wireless</t>
  </si>
  <si>
    <t>Busch-Wächter⌐ 180 flex comfort multilens R-alpin Wireless</t>
  </si>
  <si>
    <t>Busch-Wächter⌐ 180 flex comfort multilens S-grijs metallic Wireless</t>
  </si>
  <si>
    <t>Busch-Wächter⌐ 180 flex comfort multilens F-antraciet Wireless</t>
  </si>
  <si>
    <t>Busch-Wächter⌐ 180 flex comfort multilens S-ivoor Wireless</t>
  </si>
  <si>
    <t>Busch-Wächter⌐ 180 flex comfort multilens F-aluzilver Wireless</t>
  </si>
  <si>
    <t>Busch-Wächter⌐ 180 flex comfort multilens F-studiowit Wireless</t>
  </si>
  <si>
    <t>Busch-Wächter⌐ 180 flex comfort multilens pure rvs Wireless</t>
  </si>
  <si>
    <t>Busch-Wächter⌐ 180 flex comfort multilens F-studiowit mat Wireless</t>
  </si>
  <si>
    <t>Busch-Wächter⌐ 180 flex comfort multilens F-mat zwart Wireless</t>
  </si>
  <si>
    <t>Busch-Wächter⌐ 180 flex comfort multilens SI-Balance Wireless</t>
  </si>
  <si>
    <t>AL</t>
  </si>
  <si>
    <t>+</t>
  </si>
  <si>
    <t>64811 U</t>
  </si>
  <si>
    <t>Relaissokkel 1-voudig</t>
  </si>
  <si>
    <t>64821 U</t>
  </si>
  <si>
    <t>64851 U</t>
  </si>
  <si>
    <t xml:space="preserve">LED-dimmersokkel 1-voudig </t>
  </si>
  <si>
    <t>64831 U</t>
  </si>
  <si>
    <t>Jalouziesokkel 1-voudig</t>
  </si>
  <si>
    <t>64891 U</t>
  </si>
  <si>
    <t>Nevenpostsokkel</t>
  </si>
  <si>
    <t xml:space="preserve">Bedieningselement 1-voudig </t>
  </si>
  <si>
    <t xml:space="preserve">Bedieningselement 2-voudig </t>
  </si>
  <si>
    <t>LED-dimmersokkel 1-voudig 3-240W/VA</t>
  </si>
  <si>
    <t>Relaissokkel 1-voudig 1x10A</t>
  </si>
  <si>
    <t>Relaissokkel 2-voudig 2x5A</t>
  </si>
  <si>
    <t>Bewegingssensor 180 flex comfort</t>
  </si>
  <si>
    <t>Bewegingssensor 180 flex multilens</t>
  </si>
  <si>
    <t>SB-F-8.0.11-84</t>
  </si>
  <si>
    <t>SB-F-12.0.11-84</t>
  </si>
  <si>
    <t>SBR-F-6.0.11-84</t>
  </si>
  <si>
    <t xml:space="preserve">4/8V bedienings element </t>
  </si>
  <si>
    <t xml:space="preserve">6/12V bedienings element </t>
  </si>
  <si>
    <t>3/6V bed.element en thermostaat</t>
  </si>
  <si>
    <t>SBR-F-10.0.11-84</t>
  </si>
  <si>
    <t>5/10V bed.element en thermostaat</t>
  </si>
  <si>
    <t>SBC-F-6.0.11-84</t>
  </si>
  <si>
    <t>SBC-F-10.0.11-84</t>
  </si>
  <si>
    <t>SAS/A.0.11-84</t>
  </si>
  <si>
    <t>Afsluitlijst zonder logo BJ (optie)</t>
  </si>
  <si>
    <t>SAB/A.0.11-84</t>
  </si>
  <si>
    <t>SLY/A.0.1-84</t>
  </si>
  <si>
    <t>Opbouwbehuizing 3/6 of 4/8V</t>
  </si>
  <si>
    <t>Opbouwbehuizing 5/10 of 6/12V</t>
  </si>
  <si>
    <t>5/10V bed.element/thermost./CO2</t>
  </si>
  <si>
    <t>3/6V bed.element/thermost./CO2</t>
  </si>
  <si>
    <t>Schakelaktor 8 x 6A + 8 Binaire ingang</t>
  </si>
  <si>
    <t>SB-F-8.0.11-83</t>
  </si>
  <si>
    <t>SB-F-12.0.11-83</t>
  </si>
  <si>
    <t>SBR-F-6.0.11-83</t>
  </si>
  <si>
    <t>SBR-F-10.0.11-83</t>
  </si>
  <si>
    <t>SBC-F-6.0.11-83</t>
  </si>
  <si>
    <t>SBC-F-10.0.11-83</t>
  </si>
  <si>
    <t>SB-F-8.0.11-884</t>
  </si>
  <si>
    <t>SB-F-12.0.11-884</t>
  </si>
  <si>
    <t>SBR-F-6.0.11-884</t>
  </si>
  <si>
    <t>SBR-F-10.0.11-884</t>
  </si>
  <si>
    <t>SBC-F-6.0.11-884</t>
  </si>
  <si>
    <t>SBC-F-10.0.11-884</t>
  </si>
  <si>
    <t>SB-F-8.0.11-885</t>
  </si>
  <si>
    <t>SB-F-12.0.11-885</t>
  </si>
  <si>
    <t>SBR-F-6.0.11-885</t>
  </si>
  <si>
    <t>SBR-F-10.0.11-885</t>
  </si>
  <si>
    <t>SBC-F-6.0.11-885</t>
  </si>
  <si>
    <t>SBC-F-10.0.11-885</t>
  </si>
  <si>
    <t>FaH Tenton Control element 8 gang</t>
  </si>
  <si>
    <t>FaH Tenton Control element 12 gang</t>
  </si>
  <si>
    <t>FaH Tenton temp control 6 gang</t>
  </si>
  <si>
    <t>FaH Tenton temp control 10 gang</t>
  </si>
  <si>
    <t>FaH Tenton temp control 6 gang CO2</t>
  </si>
  <si>
    <t>FaH Tenton temp control 10 gang CO2</t>
  </si>
  <si>
    <t>SAS/A.0.11-83</t>
  </si>
  <si>
    <t>SAB/A.0.11-83</t>
  </si>
  <si>
    <t>SLY/A.0.1-83</t>
  </si>
  <si>
    <t>SAS/A.0.11-884</t>
  </si>
  <si>
    <t>SAB/A.0.11-884</t>
  </si>
  <si>
    <t>SLY/A.0.1-884</t>
  </si>
  <si>
    <t>SAS/A.0.11-885</t>
  </si>
  <si>
    <t>SAB/A.0.11-885</t>
  </si>
  <si>
    <t>SLY/A.0.1-885</t>
  </si>
  <si>
    <t>M2300-101</t>
  </si>
  <si>
    <r>
      <t>Mini-systeem controller</t>
    </r>
    <r>
      <rPr>
        <sz val="5"/>
        <color theme="1"/>
        <rFont val="Verdana"/>
        <family val="2"/>
      </rPr>
      <t xml:space="preserve"> (max. 1 SmartTouch 10")</t>
    </r>
  </si>
  <si>
    <r>
      <t xml:space="preserve">Systeem controller </t>
    </r>
    <r>
      <rPr>
        <sz val="5"/>
        <color theme="1"/>
        <rFont val="Verdana"/>
        <family val="2"/>
      </rPr>
      <t xml:space="preserve">(max. 2 SmartTouch 10") </t>
    </r>
  </si>
  <si>
    <t>System Controller, MDRC</t>
  </si>
  <si>
    <t>M21362P1-A-02</t>
  </si>
  <si>
    <t>M21311P1-A-02</t>
  </si>
  <si>
    <t>ABB Welcome mini video outdoor station 1 drukknop opbouw montage</t>
  </si>
  <si>
    <t>ABB Welcome mini video outdoor station 1 drukknop inbouw montage ID kaartlezer</t>
  </si>
  <si>
    <t>41361-F-02</t>
  </si>
  <si>
    <t>ABB inbouwbak Welcome mini buitenpost</t>
  </si>
  <si>
    <t>Mini video buitenpost opbouw montage</t>
  </si>
  <si>
    <t>Mini video buitenpost inbouw montage</t>
  </si>
  <si>
    <t>6251/0.4</t>
  </si>
  <si>
    <t>6253/0.4</t>
  </si>
  <si>
    <t xml:space="preserve">  Maximaal 4 DALI Gateways per installatie! </t>
  </si>
  <si>
    <t>SA-M-8.16.2.12</t>
  </si>
  <si>
    <t xml:space="preserve">Schakelaktor 8 x 16A </t>
  </si>
  <si>
    <t>SA-M-12.16.2.12</t>
  </si>
  <si>
    <t>Schakelactor 12 x 16A</t>
  </si>
  <si>
    <t>SA-M-4.16.2.12</t>
  </si>
  <si>
    <t>Jalouzieaktor 230V 8-voudig</t>
  </si>
  <si>
    <t>BA-M-4.230.1.11</t>
  </si>
  <si>
    <t>BA-M-8.230.1.11</t>
  </si>
  <si>
    <t>Schakelactor 4-voudig 16A</t>
  </si>
  <si>
    <t>Schakelactor 8-voudig 16A</t>
  </si>
  <si>
    <t>Schakelactor 12-voudig 16A</t>
  </si>
  <si>
    <t>Jaloezieactor 4-voudig</t>
  </si>
  <si>
    <t>Jaloezieactor 8-voudig</t>
  </si>
  <si>
    <t>VA78 Danfoss RA Flansch</t>
  </si>
  <si>
    <t>VA80 M30x1,5 Heimeier, Herb, Onda, Schlosser, Oventrob</t>
  </si>
  <si>
    <t>VA50 M30x1,5 Honeywell, Reich, Cazzaniga, L&amp;G, MNG</t>
  </si>
  <si>
    <t>VA02 M30x1,5 Dumser, Chronatherm, Vestcal, KaMo</t>
  </si>
  <si>
    <t>* Bij meer dan 2 SmartTouch panelen of meerdere buitenposten kunt u het beste via deze link een aanvraag doen!</t>
  </si>
  <si>
    <t>Passende lijn schakelmateriaal is Future Linear studiowit 84 / Ook leverbaar in mat wit 884 / mat zwart 885 / alu zilver 83</t>
  </si>
  <si>
    <t>Sensor/aktor combinatie voor busbekabeling</t>
  </si>
  <si>
    <t>Busch-Tenton voor busbekabeling</t>
  </si>
  <si>
    <t>Sensor voor busbekabeling</t>
  </si>
  <si>
    <t>Busch-free@home wireless</t>
  </si>
  <si>
    <t>Visualisatie voor busbekabeling (naast busvoeding ook extra voeding nodig)</t>
  </si>
  <si>
    <t>SD/U12.63.11-825</t>
  </si>
  <si>
    <t>SD/U12.55.11-825</t>
  </si>
  <si>
    <t>RT/U12.86.11-811</t>
  </si>
  <si>
    <t>RT/U12.86.11-825</t>
  </si>
  <si>
    <t>SD/U12.70.11-4015</t>
  </si>
  <si>
    <t>SD/U12.63.11-825 2,4" Display 63</t>
  </si>
  <si>
    <t>SD/U12.55.11-825 2.4" Display 55</t>
  </si>
  <si>
    <t>RT/U12.86.11-811 RoomTouch 4"</t>
  </si>
  <si>
    <t>RT/U12.86.11-825 RoomTouch 4"</t>
  </si>
  <si>
    <t>SD/U12.70.11-4015 2.4" Display 70</t>
  </si>
  <si>
    <t>Busch-Trevion 2,4" Balance SI</t>
  </si>
  <si>
    <t>Busch-Trevion 2,4" Art Linear</t>
  </si>
  <si>
    <t>6230-10-44G</t>
  </si>
  <si>
    <t>6230-10-44M</t>
  </si>
  <si>
    <t>6230-10-45M</t>
  </si>
  <si>
    <t>6231-10-44G</t>
  </si>
  <si>
    <t>6231-10-44M</t>
  </si>
  <si>
    <t>6231-10-45M</t>
  </si>
  <si>
    <t>6234-10-44G</t>
  </si>
  <si>
    <t>6234-10-44M</t>
  </si>
  <si>
    <t>6234-10-45M</t>
  </si>
  <si>
    <t>6232-10-44G</t>
  </si>
  <si>
    <t>6232-10-44M</t>
  </si>
  <si>
    <t>6232-10-45M</t>
  </si>
  <si>
    <t>6233-10-44G</t>
  </si>
  <si>
    <t>6233-10-44M</t>
  </si>
  <si>
    <t>6233-10-45M</t>
  </si>
  <si>
    <t>6230-20-44G</t>
  </si>
  <si>
    <t>6230-20-44M</t>
  </si>
  <si>
    <t>6230-20-45M</t>
  </si>
  <si>
    <t>6231-21-44G</t>
  </si>
  <si>
    <t>6231-21-44M</t>
  </si>
  <si>
    <t>6231-21-45M</t>
  </si>
  <si>
    <t>6231-22-44G</t>
  </si>
  <si>
    <t>6231-22-44M</t>
  </si>
  <si>
    <t>6231-22-45M</t>
  </si>
  <si>
    <t>6234-21-44G</t>
  </si>
  <si>
    <t>6234-21-44M</t>
  </si>
  <si>
    <t>6234-21-45M</t>
  </si>
  <si>
    <t>6234-22-44G</t>
  </si>
  <si>
    <t>6234-22-44M</t>
  </si>
  <si>
    <t>6234-22-45M</t>
  </si>
  <si>
    <t>6232-20-44G</t>
  </si>
  <si>
    <t>6232-20-44M</t>
  </si>
  <si>
    <t>6232-20-45M</t>
  </si>
  <si>
    <t>6233-21-44G</t>
  </si>
  <si>
    <t>6233-21-44M</t>
  </si>
  <si>
    <t>6233-21-45M</t>
  </si>
  <si>
    <t>6233-22-44G</t>
  </si>
  <si>
    <t>6233-22-44M</t>
  </si>
  <si>
    <t>6233-22-45M</t>
  </si>
  <si>
    <t>6237-21-44G</t>
  </si>
  <si>
    <t>6237-21-44M</t>
  </si>
  <si>
    <t>6237-21-45M</t>
  </si>
  <si>
    <t>6237-22-44G</t>
  </si>
  <si>
    <t>6237-22-44M</t>
  </si>
  <si>
    <t>6237-22-45M</t>
  </si>
  <si>
    <t>studio wit RAL 9016</t>
  </si>
  <si>
    <t>studio wit mat RAL 9016</t>
  </si>
  <si>
    <t>mat zwart RAL 9005</t>
  </si>
  <si>
    <t>44G</t>
  </si>
  <si>
    <t>44M</t>
  </si>
  <si>
    <t>45M</t>
  </si>
  <si>
    <t>Prijsverschil</t>
  </si>
  <si>
    <t>Dinrailcomponenten (centraal systeem) voor busbekabeling</t>
  </si>
  <si>
    <t>Binaire ingangen (inbouw) voor busbekabeling</t>
  </si>
  <si>
    <t>Busch-SmartTouch 10" / ABB-Welcome 2-draads Deurcommunicatie</t>
  </si>
  <si>
    <t>Busch-Roomtouch 4" wit</t>
  </si>
  <si>
    <t>Busch-Roomtouch 4" zwart</t>
  </si>
  <si>
    <t>Sensor-/nevenpostsokkel</t>
  </si>
  <si>
    <t>100mA</t>
  </si>
  <si>
    <t>75mA</t>
  </si>
  <si>
    <t>Busch-Trevion 2,4" Fut.Linear/Solo/Axcent/Carat</t>
  </si>
  <si>
    <t>Busch-art linear</t>
  </si>
  <si>
    <t>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</si>
</sst>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€&quot;* #,##0.00_-;\-&quot;€&quot;* #,##0.00_-;_-&quot;€&quot;* &quot;-&quot;??_-;_-@_-"/>
    <numFmt numFmtId="164" formatCode="&quot;€&quot;#,##0.00"/>
    <numFmt numFmtId="165" formatCode="#,##0.00_-"/>
    <numFmt numFmtId="166" formatCode="[$-413]d\ mmmm\ yyyy;@"/>
    <numFmt numFmtId="167" formatCode="&quot;€&quot;\ #,##0.00"/>
    <numFmt numFmtId="168" formatCode="0#"/>
  </numFmts>
  <fonts count="41" x14ac:knownFonts="1"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color indexed="8"/>
      <name val="Verdana"/>
      <family val="2"/>
    </font>
    <font>
      <sz val="8"/>
      <color rgb="FF000000"/>
      <name val="Verdana"/>
      <family val="2"/>
    </font>
    <font>
      <sz val="7"/>
      <name val="Verdana"/>
      <family val="2"/>
    </font>
    <font>
      <sz val="8"/>
      <color theme="0"/>
      <name val="Verdana"/>
      <family val="2"/>
    </font>
    <font>
      <sz val="11"/>
      <color theme="0"/>
      <name val="Calibri"/>
      <family val="2"/>
      <scheme val="minor"/>
    </font>
    <font>
      <sz val="6"/>
      <color theme="1"/>
      <name val="Verdana"/>
      <family val="2"/>
    </font>
    <font>
      <sz val="6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name val="Calibri"/>
      <family val="2"/>
      <scheme val="minor"/>
    </font>
    <font>
      <sz val="6"/>
      <name val="Verdana"/>
      <family val="2"/>
    </font>
    <font>
      <b/>
      <u/>
      <sz val="6"/>
      <name val="Calibri"/>
      <family val="2"/>
      <scheme val="minor"/>
    </font>
    <font>
      <b/>
      <u/>
      <sz val="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Verdana"/>
      <family val="2"/>
    </font>
    <font>
      <b/>
      <sz val="6"/>
      <color theme="0"/>
      <name val="Verdana"/>
      <family val="2"/>
    </font>
    <font>
      <sz val="8"/>
      <name val="Verdana"/>
      <family val="2"/>
    </font>
    <font>
      <sz val="5"/>
      <color theme="1"/>
      <name val="Verdana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4"/>
      <name val="Verdana"/>
      <family val="2"/>
    </font>
    <font>
      <b/>
      <sz val="10"/>
      <color theme="1"/>
      <name val="Verdana"/>
      <family val="2"/>
    </font>
    <font>
      <sz val="10"/>
      <name val="Arial"/>
      <family val="2"/>
    </font>
    <font>
      <b/>
      <u/>
      <sz val="6"/>
      <color rgb="FFFF0000"/>
      <name val="Calibri"/>
      <family val="2"/>
      <scheme val="minor"/>
    </font>
    <font>
      <b/>
      <sz val="5"/>
      <name val="Calibri"/>
      <family val="2"/>
      <scheme val="minor"/>
    </font>
    <font>
      <b/>
      <sz val="7"/>
      <color theme="0"/>
      <name val="Verdana"/>
      <family val="2"/>
    </font>
    <font>
      <b/>
      <sz val="7"/>
      <color rgb="FF00B0F0"/>
      <name val="Verdana"/>
      <family val="2"/>
    </font>
    <font>
      <b/>
      <sz val="7"/>
      <color theme="1"/>
      <name val="Verdana"/>
      <family val="2"/>
    </font>
    <font>
      <b/>
      <sz val="8"/>
      <color theme="1"/>
      <name val="Verdana"/>
      <family val="2"/>
    </font>
    <font>
      <b/>
      <sz val="11"/>
      <color theme="4"/>
      <name val="Calibri"/>
      <family val="2"/>
      <scheme val="minor"/>
    </font>
    <font>
      <b/>
      <sz val="5"/>
      <color theme="0"/>
      <name val="Verdana"/>
      <family val="2"/>
    </font>
    <font>
      <b/>
      <sz val="11"/>
      <name val="Calibri"/>
      <family val="2"/>
      <scheme val="minor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5" fillId="0" borderId="0" applyNumberFormat="0" applyFill="0" applyBorder="0" applyAlignment="0" applyProtection="0"/>
    <xf numFmtId="0" fontId="30" fillId="0" borderId="0"/>
  </cellStyleXfs>
  <cellXfs count="215">
    <xf numFmtId="0" fontId="0" fillId="0" borderId="0" xfId="0"/>
    <xf numFmtId="0" fontId="1" fillId="3" borderId="0" xfId="0" applyFont="1" applyFill="1"/>
    <xf numFmtId="0" fontId="0" fillId="3" borderId="0" xfId="0" applyFill="1"/>
    <xf numFmtId="0" fontId="3" fillId="3" borderId="0" xfId="0" applyFont="1" applyFill="1"/>
    <xf numFmtId="0" fontId="3" fillId="2" borderId="0" xfId="0" applyFont="1" applyFill="1"/>
    <xf numFmtId="0" fontId="0" fillId="3" borderId="0" xfId="0" applyFill="1" applyAlignment="1">
      <alignment vertical="top"/>
    </xf>
    <xf numFmtId="0" fontId="3" fillId="3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164" fontId="0" fillId="3" borderId="0" xfId="0" applyNumberFormat="1" applyFill="1" applyAlignment="1">
      <alignment vertical="top"/>
    </xf>
    <xf numFmtId="164" fontId="3" fillId="3" borderId="0" xfId="0" applyNumberFormat="1" applyFont="1" applyFill="1" applyAlignment="1">
      <alignment vertical="top"/>
    </xf>
    <xf numFmtId="165" fontId="5" fillId="3" borderId="0" xfId="0" applyNumberFormat="1" applyFont="1" applyFill="1" applyAlignment="1" applyProtection="1">
      <alignment horizontal="right" vertical="top"/>
      <protection hidden="1"/>
    </xf>
    <xf numFmtId="0" fontId="7" fillId="3" borderId="0" xfId="0" applyFont="1" applyFill="1" applyAlignment="1" applyProtection="1">
      <alignment horizontal="left" vertical="center"/>
      <protection hidden="1"/>
    </xf>
    <xf numFmtId="0" fontId="4" fillId="3" borderId="0" xfId="0" applyFont="1" applyFill="1" applyAlignment="1">
      <alignment vertical="center"/>
    </xf>
    <xf numFmtId="0" fontId="0" fillId="3" borderId="0" xfId="0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0" xfId="0" applyFont="1" applyFill="1" applyProtection="1">
      <protection hidden="1"/>
    </xf>
    <xf numFmtId="0" fontId="9" fillId="3" borderId="0" xfId="0" applyFont="1" applyFill="1" applyAlignment="1">
      <alignment vertical="top"/>
    </xf>
    <xf numFmtId="0" fontId="8" fillId="3" borderId="0" xfId="0" applyFont="1" applyFill="1" applyAlignment="1">
      <alignment vertical="top"/>
    </xf>
    <xf numFmtId="0" fontId="13" fillId="3" borderId="0" xfId="0" applyFont="1" applyFill="1" applyProtection="1">
      <protection hidden="1"/>
    </xf>
    <xf numFmtId="0" fontId="0" fillId="3" borderId="0" xfId="0" applyFill="1" applyAlignment="1">
      <alignment horizontal="center" vertical="top"/>
    </xf>
    <xf numFmtId="0" fontId="3" fillId="3" borderId="0" xfId="0" applyFont="1" applyFill="1" applyAlignment="1">
      <alignment horizontal="center" vertical="top"/>
    </xf>
    <xf numFmtId="0" fontId="2" fillId="3" borderId="0" xfId="0" applyFont="1" applyFill="1"/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3" fillId="3" borderId="0" xfId="0" applyFont="1" applyFill="1" applyAlignment="1">
      <alignment horizontal="center"/>
    </xf>
    <xf numFmtId="0" fontId="3" fillId="3" borderId="2" xfId="0" applyFont="1" applyFill="1" applyBorder="1"/>
    <xf numFmtId="0" fontId="3" fillId="3" borderId="3" xfId="0" applyFont="1" applyFill="1" applyBorder="1"/>
    <xf numFmtId="0" fontId="3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3" fillId="3" borderId="7" xfId="0" applyFont="1" applyFill="1" applyBorder="1"/>
    <xf numFmtId="0" fontId="3" fillId="3" borderId="8" xfId="0" applyFont="1" applyFill="1" applyBorder="1"/>
    <xf numFmtId="0" fontId="3" fillId="3" borderId="8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top"/>
    </xf>
    <xf numFmtId="0" fontId="3" fillId="3" borderId="8" xfId="0" applyFont="1" applyFill="1" applyBorder="1" applyAlignment="1">
      <alignment vertical="top"/>
    </xf>
    <xf numFmtId="0" fontId="3" fillId="3" borderId="9" xfId="0" applyFont="1" applyFill="1" applyBorder="1" applyAlignment="1">
      <alignment vertical="top"/>
    </xf>
    <xf numFmtId="0" fontId="3" fillId="3" borderId="0" xfId="0" applyFont="1" applyFill="1" applyAlignment="1">
      <alignment horizontal="right" vertical="top"/>
    </xf>
    <xf numFmtId="0" fontId="3" fillId="3" borderId="5" xfId="0" applyFont="1" applyFill="1" applyBorder="1"/>
    <xf numFmtId="0" fontId="3" fillId="3" borderId="6" xfId="0" applyFont="1" applyFill="1" applyBorder="1" applyAlignment="1">
      <alignment vertical="top"/>
    </xf>
    <xf numFmtId="0" fontId="3" fillId="4" borderId="0" xfId="0" applyFont="1" applyFill="1"/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vertical="top"/>
    </xf>
    <xf numFmtId="0" fontId="3" fillId="4" borderId="0" xfId="0" applyFont="1" applyFill="1" applyAlignment="1">
      <alignment horizontal="center" vertical="top"/>
    </xf>
    <xf numFmtId="164" fontId="3" fillId="4" borderId="0" xfId="0" applyNumberFormat="1" applyFont="1" applyFill="1" applyAlignment="1">
      <alignment vertical="top"/>
    </xf>
    <xf numFmtId="0" fontId="3" fillId="2" borderId="0" xfId="0" applyFont="1" applyFill="1" applyAlignment="1">
      <alignment horizont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top"/>
    </xf>
    <xf numFmtId="0" fontId="11" fillId="3" borderId="0" xfId="0" applyFont="1" applyFill="1" applyAlignment="1">
      <alignment horizontal="center" vertical="top"/>
    </xf>
    <xf numFmtId="164" fontId="11" fillId="3" borderId="0" xfId="0" applyNumberFormat="1" applyFont="1" applyFill="1" applyAlignment="1">
      <alignment vertical="top"/>
    </xf>
    <xf numFmtId="0" fontId="18" fillId="3" borderId="0" xfId="0" applyFont="1" applyFill="1"/>
    <xf numFmtId="0" fontId="16" fillId="3" borderId="0" xfId="0" applyFont="1" applyFill="1" applyAlignment="1">
      <alignment horizontal="center" vertical="center"/>
    </xf>
    <xf numFmtId="0" fontId="16" fillId="3" borderId="0" xfId="0" applyFont="1" applyFill="1"/>
    <xf numFmtId="0" fontId="16" fillId="3" borderId="0" xfId="0" applyFont="1" applyFill="1" applyAlignment="1">
      <alignment vertical="top"/>
    </xf>
    <xf numFmtId="0" fontId="17" fillId="3" borderId="0" xfId="0" applyFont="1" applyFill="1"/>
    <xf numFmtId="0" fontId="17" fillId="3" borderId="0" xfId="1" applyFont="1" applyFill="1" applyAlignment="1">
      <alignment horizontal="left" vertical="center"/>
    </xf>
    <xf numFmtId="0" fontId="17" fillId="3" borderId="0" xfId="0" applyFont="1" applyFill="1" applyAlignment="1">
      <alignment horizontal="center" vertical="center"/>
    </xf>
    <xf numFmtId="0" fontId="17" fillId="3" borderId="0" xfId="1" applyFont="1" applyFill="1" applyAlignment="1">
      <alignment vertical="top"/>
    </xf>
    <xf numFmtId="0" fontId="10" fillId="3" borderId="0" xfId="0" applyFont="1" applyFill="1"/>
    <xf numFmtId="0" fontId="17" fillId="3" borderId="0" xfId="1" applyFont="1" applyFill="1"/>
    <xf numFmtId="0" fontId="19" fillId="3" borderId="0" xfId="0" applyFont="1" applyFill="1"/>
    <xf numFmtId="0" fontId="10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top"/>
    </xf>
    <xf numFmtId="0" fontId="3" fillId="0" borderId="0" xfId="0" applyFont="1" applyAlignment="1">
      <alignment horizontal="center" vertical="center"/>
    </xf>
    <xf numFmtId="3" fontId="8" fillId="3" borderId="1" xfId="0" applyNumberFormat="1" applyFont="1" applyFill="1" applyBorder="1" applyAlignment="1">
      <alignment vertical="top"/>
    </xf>
    <xf numFmtId="0" fontId="17" fillId="0" borderId="0" xfId="1" applyFont="1" applyFill="1"/>
    <xf numFmtId="0" fontId="11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left" vertical="top"/>
    </xf>
    <xf numFmtId="0" fontId="19" fillId="3" borderId="0" xfId="0" applyFont="1" applyFill="1" applyAlignment="1">
      <alignment horizontal="left" vertical="top"/>
    </xf>
    <xf numFmtId="0" fontId="23" fillId="3" borderId="0" xfId="0" applyFont="1" applyFill="1" applyAlignment="1">
      <alignment vertical="top"/>
    </xf>
    <xf numFmtId="0" fontId="23" fillId="3" borderId="0" xfId="1" applyFont="1" applyFill="1" applyAlignment="1">
      <alignment vertical="top"/>
    </xf>
    <xf numFmtId="49" fontId="23" fillId="3" borderId="0" xfId="0" applyNumberFormat="1" applyFont="1" applyFill="1" applyAlignment="1">
      <alignment vertical="top"/>
    </xf>
    <xf numFmtId="0" fontId="8" fillId="3" borderId="0" xfId="0" applyFont="1" applyFill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top"/>
    </xf>
    <xf numFmtId="0" fontId="4" fillId="3" borderId="10" xfId="0" applyFont="1" applyFill="1" applyBorder="1" applyAlignment="1">
      <alignment vertical="top"/>
    </xf>
    <xf numFmtId="0" fontId="4" fillId="3" borderId="3" xfId="0" applyFont="1" applyFill="1" applyBorder="1" applyAlignment="1">
      <alignment vertical="top"/>
    </xf>
    <xf numFmtId="0" fontId="4" fillId="3" borderId="3" xfId="0" applyFont="1" applyFill="1" applyBorder="1" applyAlignment="1">
      <alignment horizontal="right" vertical="top"/>
    </xf>
    <xf numFmtId="0" fontId="4" fillId="3" borderId="3" xfId="0" applyFont="1" applyFill="1" applyBorder="1" applyAlignment="1">
      <alignment horizontal="center" vertical="top"/>
    </xf>
    <xf numFmtId="164" fontId="4" fillId="3" borderId="3" xfId="0" applyNumberFormat="1" applyFont="1" applyFill="1" applyBorder="1" applyAlignment="1">
      <alignment vertical="top"/>
    </xf>
    <xf numFmtId="0" fontId="4" fillId="3" borderId="11" xfId="0" applyFont="1" applyFill="1" applyBorder="1" applyAlignment="1">
      <alignment vertical="top"/>
    </xf>
    <xf numFmtId="0" fontId="4" fillId="3" borderId="8" xfId="0" applyFont="1" applyFill="1" applyBorder="1" applyAlignment="1">
      <alignment vertical="top"/>
    </xf>
    <xf numFmtId="0" fontId="4" fillId="3" borderId="8" xfId="0" applyFont="1" applyFill="1" applyBorder="1" applyAlignment="1">
      <alignment horizontal="right" vertical="top"/>
    </xf>
    <xf numFmtId="0" fontId="4" fillId="3" borderId="8" xfId="0" applyFont="1" applyFill="1" applyBorder="1" applyAlignment="1">
      <alignment horizontal="center" vertical="top"/>
    </xf>
    <xf numFmtId="164" fontId="4" fillId="3" borderId="8" xfId="0" applyNumberFormat="1" applyFont="1" applyFill="1" applyBorder="1" applyAlignment="1">
      <alignment vertical="top"/>
    </xf>
    <xf numFmtId="0" fontId="4" fillId="3" borderId="12" xfId="0" applyFont="1" applyFill="1" applyBorder="1" applyAlignment="1">
      <alignment vertical="top"/>
    </xf>
    <xf numFmtId="0" fontId="4" fillId="3" borderId="0" xfId="0" applyFont="1" applyFill="1" applyAlignment="1">
      <alignment vertical="top"/>
    </xf>
    <xf numFmtId="0" fontId="4" fillId="3" borderId="0" xfId="0" applyFont="1" applyFill="1" applyAlignment="1">
      <alignment horizontal="right" vertical="top"/>
    </xf>
    <xf numFmtId="0" fontId="4" fillId="3" borderId="0" xfId="0" applyFont="1" applyFill="1" applyAlignment="1">
      <alignment horizontal="center" vertical="top"/>
    </xf>
    <xf numFmtId="164" fontId="4" fillId="3" borderId="0" xfId="0" applyNumberFormat="1" applyFont="1" applyFill="1" applyAlignment="1">
      <alignment vertical="top"/>
    </xf>
    <xf numFmtId="0" fontId="0" fillId="3" borderId="1" xfId="0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12" fillId="3" borderId="0" xfId="0" applyFont="1" applyFill="1"/>
    <xf numFmtId="0" fontId="12" fillId="3" borderId="0" xfId="0" applyFont="1" applyFill="1" applyAlignment="1">
      <alignment vertical="top"/>
    </xf>
    <xf numFmtId="0" fontId="8" fillId="3" borderId="0" xfId="0" applyFont="1" applyFill="1"/>
    <xf numFmtId="0" fontId="9" fillId="3" borderId="0" xfId="0" applyFont="1" applyFill="1"/>
    <xf numFmtId="0" fontId="14" fillId="3" borderId="0" xfId="0" applyFont="1" applyFill="1" applyAlignment="1">
      <alignment vertical="top"/>
    </xf>
    <xf numFmtId="0" fontId="23" fillId="3" borderId="0" xfId="0" applyFont="1" applyFill="1" applyAlignment="1">
      <alignment horizontal="left" vertical="top"/>
    </xf>
    <xf numFmtId="0" fontId="25" fillId="0" borderId="0" xfId="0" applyFont="1" applyAlignment="1">
      <alignment horizontal="left"/>
    </xf>
    <xf numFmtId="164" fontId="25" fillId="0" borderId="0" xfId="0" applyNumberFormat="1" applyFont="1" applyAlignment="1">
      <alignment horizontal="left"/>
    </xf>
    <xf numFmtId="0" fontId="31" fillId="3" borderId="0" xfId="1" applyFont="1" applyFill="1" applyAlignment="1">
      <alignment vertical="center"/>
    </xf>
    <xf numFmtId="0" fontId="23" fillId="5" borderId="0" xfId="1" applyFont="1" applyFill="1" applyAlignment="1">
      <alignment vertical="top"/>
    </xf>
    <xf numFmtId="0" fontId="32" fillId="3" borderId="0" xfId="0" applyFont="1" applyFill="1" applyAlignment="1">
      <alignment vertical="top"/>
    </xf>
    <xf numFmtId="0" fontId="23" fillId="3" borderId="0" xfId="0" applyFont="1" applyFill="1" applyAlignment="1">
      <alignment horizontal="center" vertical="top"/>
    </xf>
    <xf numFmtId="0" fontId="23" fillId="0" borderId="0" xfId="1" applyFont="1" applyFill="1" applyAlignment="1">
      <alignment vertical="top"/>
    </xf>
    <xf numFmtId="49" fontId="3" fillId="3" borderId="0" xfId="0" applyNumberFormat="1" applyFont="1" applyFill="1" applyAlignment="1">
      <alignment vertical="top"/>
    </xf>
    <xf numFmtId="0" fontId="23" fillId="3" borderId="0" xfId="1" applyFont="1" applyFill="1" applyAlignment="1">
      <alignment horizontal="left" vertical="top"/>
    </xf>
    <xf numFmtId="0" fontId="17" fillId="3" borderId="0" xfId="0" applyFont="1" applyFill="1" applyAlignment="1">
      <alignment vertical="top"/>
    </xf>
    <xf numFmtId="0" fontId="7" fillId="3" borderId="0" xfId="1" applyFont="1" applyFill="1" applyAlignment="1">
      <alignment vertical="center"/>
    </xf>
    <xf numFmtId="0" fontId="4" fillId="3" borderId="0" xfId="1" applyFont="1" applyFill="1" applyAlignment="1">
      <alignment vertical="center"/>
    </xf>
    <xf numFmtId="0" fontId="4" fillId="3" borderId="12" xfId="0" applyFont="1" applyFill="1" applyBorder="1" applyAlignment="1">
      <alignment vertical="center"/>
    </xf>
    <xf numFmtId="0" fontId="3" fillId="3" borderId="12" xfId="0" applyFont="1" applyFill="1" applyBorder="1"/>
    <xf numFmtId="165" fontId="8" fillId="3" borderId="0" xfId="0" applyNumberFormat="1" applyFont="1" applyFill="1" applyAlignment="1" applyProtection="1">
      <alignment horizontal="right" vertical="top"/>
      <protection hidden="1"/>
    </xf>
    <xf numFmtId="0" fontId="25" fillId="0" borderId="0" xfId="0" applyFont="1" applyAlignment="1">
      <alignment horizontal="right"/>
    </xf>
    <xf numFmtId="0" fontId="23" fillId="0" borderId="1" xfId="0" applyFont="1" applyBorder="1" applyAlignment="1">
      <alignment horizontal="center" vertical="center"/>
    </xf>
    <xf numFmtId="0" fontId="10" fillId="3" borderId="0" xfId="0" applyFont="1" applyFill="1" applyAlignment="1">
      <alignment vertical="top"/>
    </xf>
    <xf numFmtId="0" fontId="24" fillId="3" borderId="0" xfId="0" applyFont="1" applyFill="1"/>
    <xf numFmtId="0" fontId="1" fillId="6" borderId="0" xfId="0" applyFont="1" applyFill="1"/>
    <xf numFmtId="0" fontId="0" fillId="6" borderId="0" xfId="0" applyFill="1"/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vertical="top"/>
    </xf>
    <xf numFmtId="0" fontId="0" fillId="6" borderId="0" xfId="0" applyFill="1" applyAlignment="1">
      <alignment horizontal="center" vertical="top"/>
    </xf>
    <xf numFmtId="164" fontId="0" fillId="6" borderId="0" xfId="0" applyNumberFormat="1" applyFill="1" applyAlignment="1">
      <alignment vertical="top"/>
    </xf>
    <xf numFmtId="0" fontId="2" fillId="6" borderId="0" xfId="0" applyFont="1" applyFill="1"/>
    <xf numFmtId="0" fontId="2" fillId="6" borderId="0" xfId="0" applyFont="1" applyFill="1" applyAlignment="1">
      <alignment vertical="top"/>
    </xf>
    <xf numFmtId="0" fontId="2" fillId="6" borderId="0" xfId="0" applyFont="1" applyFill="1" applyAlignment="1">
      <alignment horizontal="center"/>
    </xf>
    <xf numFmtId="0" fontId="8" fillId="6" borderId="0" xfId="0" applyFont="1" applyFill="1"/>
    <xf numFmtId="0" fontId="21" fillId="6" borderId="0" xfId="0" applyFont="1" applyFill="1" applyAlignment="1">
      <alignment vertical="center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>
      <alignment vertical="top"/>
    </xf>
    <xf numFmtId="0" fontId="8" fillId="6" borderId="0" xfId="0" applyFont="1" applyFill="1" applyAlignment="1">
      <alignment horizontal="center" vertical="top"/>
    </xf>
    <xf numFmtId="0" fontId="3" fillId="6" borderId="0" xfId="0" applyFont="1" applyFill="1" applyAlignment="1">
      <alignment vertical="top"/>
    </xf>
    <xf numFmtId="164" fontId="8" fillId="6" borderId="0" xfId="0" applyNumberFormat="1" applyFont="1" applyFill="1" applyAlignment="1">
      <alignment vertical="top"/>
    </xf>
    <xf numFmtId="0" fontId="8" fillId="6" borderId="1" xfId="0" applyFont="1" applyFill="1" applyBorder="1" applyAlignment="1">
      <alignment horizontal="center" vertical="center"/>
    </xf>
    <xf numFmtId="3" fontId="8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/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top"/>
    </xf>
    <xf numFmtId="164" fontId="3" fillId="6" borderId="0" xfId="0" applyNumberFormat="1" applyFont="1" applyFill="1" applyAlignment="1">
      <alignment vertical="top"/>
    </xf>
    <xf numFmtId="0" fontId="33" fillId="6" borderId="0" xfId="0" applyFont="1" applyFill="1"/>
    <xf numFmtId="0" fontId="33" fillId="6" borderId="0" xfId="0" applyFont="1" applyFill="1" applyAlignment="1">
      <alignment horizontal="center"/>
    </xf>
    <xf numFmtId="0" fontId="33" fillId="6" borderId="0" xfId="0" applyFont="1" applyFill="1" applyAlignment="1">
      <alignment vertical="top"/>
    </xf>
    <xf numFmtId="0" fontId="34" fillId="6" borderId="0" xfId="0" applyFont="1" applyFill="1"/>
    <xf numFmtId="0" fontId="35" fillId="6" borderId="0" xfId="0" applyFont="1" applyFill="1"/>
    <xf numFmtId="164" fontId="33" fillId="6" borderId="0" xfId="0" applyNumberFormat="1" applyFont="1" applyFill="1"/>
    <xf numFmtId="164" fontId="33" fillId="6" borderId="0" xfId="0" applyNumberFormat="1" applyFont="1" applyFill="1" applyAlignment="1">
      <alignment horizontal="right"/>
    </xf>
    <xf numFmtId="0" fontId="33" fillId="3" borderId="0" xfId="0" applyFont="1" applyFill="1"/>
    <xf numFmtId="0" fontId="35" fillId="3" borderId="0" xfId="0" applyFont="1" applyFill="1"/>
    <xf numFmtId="0" fontId="33" fillId="6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top"/>
    </xf>
    <xf numFmtId="0" fontId="34" fillId="6" borderId="0" xfId="0" applyFont="1" applyFill="1" applyAlignment="1">
      <alignment vertical="top"/>
    </xf>
    <xf numFmtId="0" fontId="35" fillId="6" borderId="0" xfId="0" applyFont="1" applyFill="1" applyAlignment="1">
      <alignment vertical="top"/>
    </xf>
    <xf numFmtId="164" fontId="33" fillId="6" borderId="0" xfId="0" applyNumberFormat="1" applyFont="1" applyFill="1" applyAlignment="1">
      <alignment vertical="top"/>
    </xf>
    <xf numFmtId="164" fontId="33" fillId="6" borderId="0" xfId="0" applyNumberFormat="1" applyFont="1" applyFill="1" applyAlignment="1">
      <alignment horizontal="right" vertical="top"/>
    </xf>
    <xf numFmtId="0" fontId="33" fillId="3" borderId="0" xfId="0" applyFont="1" applyFill="1" applyAlignment="1">
      <alignment vertical="top"/>
    </xf>
    <xf numFmtId="0" fontId="36" fillId="3" borderId="0" xfId="0" applyFont="1" applyFill="1"/>
    <xf numFmtId="0" fontId="20" fillId="3" borderId="0" xfId="0" applyFont="1" applyFill="1"/>
    <xf numFmtId="0" fontId="21" fillId="3" borderId="0" xfId="0" applyFont="1" applyFill="1" applyAlignment="1">
      <alignment vertical="top"/>
    </xf>
    <xf numFmtId="0" fontId="27" fillId="6" borderId="0" xfId="0" applyFont="1" applyFill="1"/>
    <xf numFmtId="0" fontId="21" fillId="6" borderId="0" xfId="0" applyFont="1" applyFill="1"/>
    <xf numFmtId="0" fontId="28" fillId="6" borderId="0" xfId="0" applyFont="1" applyFill="1" applyAlignment="1">
      <alignment horizontal="center" vertical="center"/>
    </xf>
    <xf numFmtId="0" fontId="28" fillId="6" borderId="0" xfId="0" applyFont="1" applyFill="1"/>
    <xf numFmtId="0" fontId="28" fillId="6" borderId="0" xfId="1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28" fillId="6" borderId="0" xfId="0" applyFont="1" applyFill="1" applyAlignment="1">
      <alignment horizontal="center" vertical="top"/>
    </xf>
    <xf numFmtId="164" fontId="28" fillId="6" borderId="0" xfId="0" applyNumberFormat="1" applyFont="1" applyFill="1" applyAlignment="1">
      <alignment vertical="top"/>
    </xf>
    <xf numFmtId="165" fontId="28" fillId="6" borderId="0" xfId="0" applyNumberFormat="1" applyFont="1" applyFill="1" applyAlignment="1" applyProtection="1">
      <alignment horizontal="right" vertical="top"/>
      <protection hidden="1"/>
    </xf>
    <xf numFmtId="0" fontId="37" fillId="6" borderId="0" xfId="0" applyFont="1" applyFill="1"/>
    <xf numFmtId="0" fontId="23" fillId="6" borderId="0" xfId="1" applyFont="1" applyFill="1" applyAlignment="1">
      <alignment vertical="top"/>
    </xf>
    <xf numFmtId="165" fontId="5" fillId="6" borderId="0" xfId="0" applyNumberFormat="1" applyFont="1" applyFill="1" applyAlignment="1" applyProtection="1">
      <alignment horizontal="right" vertical="top"/>
      <protection hidden="1"/>
    </xf>
    <xf numFmtId="0" fontId="28" fillId="6" borderId="0" xfId="1" applyFont="1" applyFill="1"/>
    <xf numFmtId="0" fontId="20" fillId="6" borderId="0" xfId="0" applyFont="1" applyFill="1"/>
    <xf numFmtId="0" fontId="35" fillId="6" borderId="0" xfId="0" applyFont="1" applyFill="1" applyAlignment="1">
      <alignment horizontal="center" vertical="top"/>
    </xf>
    <xf numFmtId="164" fontId="35" fillId="6" borderId="0" xfId="0" applyNumberFormat="1" applyFont="1" applyFill="1" applyAlignment="1">
      <alignment vertical="top"/>
    </xf>
    <xf numFmtId="0" fontId="3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/>
    </xf>
    <xf numFmtId="0" fontId="33" fillId="6" borderId="0" xfId="0" applyFont="1" applyFill="1" applyAlignment="1">
      <alignment horizontal="left" vertical="top"/>
    </xf>
    <xf numFmtId="3" fontId="8" fillId="6" borderId="1" xfId="0" applyNumberFormat="1" applyFont="1" applyFill="1" applyBorder="1" applyAlignment="1">
      <alignment vertical="top"/>
    </xf>
    <xf numFmtId="0" fontId="21" fillId="6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left" vertical="center"/>
      <protection hidden="1"/>
    </xf>
    <xf numFmtId="0" fontId="21" fillId="6" borderId="0" xfId="0" applyFont="1" applyFill="1" applyAlignment="1">
      <alignment vertical="top"/>
    </xf>
    <xf numFmtId="0" fontId="21" fillId="6" borderId="0" xfId="0" applyFont="1" applyFill="1" applyAlignment="1">
      <alignment horizontal="center" vertical="top"/>
    </xf>
    <xf numFmtId="0" fontId="36" fillId="6" borderId="0" xfId="0" applyFont="1" applyFill="1" applyAlignment="1">
      <alignment vertical="top"/>
    </xf>
    <xf numFmtId="164" fontId="21" fillId="6" borderId="0" xfId="0" applyNumberFormat="1" applyFont="1" applyFill="1" applyAlignment="1">
      <alignment vertical="top"/>
    </xf>
    <xf numFmtId="0" fontId="0" fillId="6" borderId="0" xfId="0" applyFill="1" applyAlignment="1">
      <alignment horizontal="center"/>
    </xf>
    <xf numFmtId="0" fontId="25" fillId="0" borderId="0" xfId="0" applyFont="1"/>
    <xf numFmtId="44" fontId="25" fillId="0" borderId="0" xfId="0" applyNumberFormat="1" applyFont="1"/>
    <xf numFmtId="44" fontId="25" fillId="0" borderId="0" xfId="0" applyNumberFormat="1" applyFont="1" applyAlignment="1">
      <alignment horizontal="right"/>
    </xf>
    <xf numFmtId="168" fontId="25" fillId="0" borderId="0" xfId="0" applyNumberFormat="1" applyFont="1" applyAlignment="1">
      <alignment horizontal="left" vertical="center"/>
    </xf>
    <xf numFmtId="0" fontId="39" fillId="0" borderId="0" xfId="0" quotePrefix="1" applyFont="1" applyAlignment="1">
      <alignment horizontal="left" textRotation="90" wrapText="1"/>
    </xf>
    <xf numFmtId="44" fontId="39" fillId="0" borderId="0" xfId="0" quotePrefix="1" applyNumberFormat="1" applyFont="1" applyAlignment="1">
      <alignment horizontal="left" textRotation="90" wrapText="1"/>
    </xf>
    <xf numFmtId="0" fontId="39" fillId="0" borderId="0" xfId="0" quotePrefix="1" applyFont="1" applyAlignment="1">
      <alignment horizontal="left" vertical="center" textRotation="90" wrapText="1"/>
    </xf>
    <xf numFmtId="49" fontId="25" fillId="0" borderId="0" xfId="0" applyNumberFormat="1" applyFont="1"/>
    <xf numFmtId="0" fontId="25" fillId="0" borderId="0" xfId="0" applyFont="1" applyAlignment="1">
      <alignment horizontal="left" vertical="center"/>
    </xf>
    <xf numFmtId="49" fontId="25" fillId="0" borderId="0" xfId="0" applyNumberFormat="1" applyFont="1" applyAlignment="1">
      <alignment vertical="top"/>
    </xf>
    <xf numFmtId="0" fontId="25" fillId="0" borderId="0" xfId="0" applyFont="1" applyAlignment="1">
      <alignment vertical="top"/>
    </xf>
    <xf numFmtId="0" fontId="25" fillId="0" borderId="0" xfId="0" applyFont="1" applyAlignment="1">
      <alignment horizontal="left"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vertical="center"/>
    </xf>
    <xf numFmtId="1" fontId="25" fillId="0" borderId="0" xfId="0" applyNumberFormat="1" applyFont="1"/>
    <xf numFmtId="0" fontId="40" fillId="0" borderId="0" xfId="0" applyFont="1"/>
    <xf numFmtId="0" fontId="25" fillId="0" borderId="0" xfId="1" applyFont="1" applyFill="1"/>
    <xf numFmtId="0" fontId="25" fillId="0" borderId="0" xfId="0" applyFont="1" applyAlignment="1">
      <alignment vertical="center" wrapText="1"/>
    </xf>
    <xf numFmtId="44" fontId="25" fillId="0" borderId="0" xfId="2" applyNumberFormat="1" applyFont="1" applyAlignment="1">
      <alignment vertical="top"/>
    </xf>
    <xf numFmtId="0" fontId="25" fillId="0" borderId="0" xfId="2" applyFont="1" applyAlignment="1">
      <alignment horizontal="left"/>
    </xf>
    <xf numFmtId="49" fontId="25" fillId="0" borderId="0" xfId="1" applyNumberFormat="1" applyFont="1" applyFill="1" applyBorder="1" applyAlignment="1">
      <alignment horizontal="left" vertical="center" wrapText="1"/>
    </xf>
    <xf numFmtId="164" fontId="25" fillId="0" borderId="0" xfId="0" applyNumberFormat="1" applyFont="1"/>
    <xf numFmtId="167" fontId="25" fillId="0" borderId="0" xfId="0" applyNumberFormat="1" applyFont="1"/>
    <xf numFmtId="0" fontId="3" fillId="3" borderId="13" xfId="0" applyFont="1" applyFill="1" applyBorder="1" applyAlignment="1">
      <alignment horizontal="left"/>
    </xf>
    <xf numFmtId="0" fontId="3" fillId="3" borderId="14" xfId="0" applyFont="1" applyFill="1" applyBorder="1" applyAlignment="1">
      <alignment horizontal="left"/>
    </xf>
    <xf numFmtId="0" fontId="3" fillId="3" borderId="15" xfId="0" applyFont="1" applyFill="1" applyBorder="1" applyAlignment="1">
      <alignment horizontal="left"/>
    </xf>
    <xf numFmtId="166" fontId="3" fillId="3" borderId="13" xfId="0" applyNumberFormat="1" applyFont="1" applyFill="1" applyBorder="1" applyAlignment="1">
      <alignment horizontal="left"/>
    </xf>
    <xf numFmtId="166" fontId="3" fillId="3" borderId="14" xfId="0" applyNumberFormat="1" applyFont="1" applyFill="1" applyBorder="1" applyAlignment="1">
      <alignment horizontal="left"/>
    </xf>
    <xf numFmtId="166" fontId="3" fillId="3" borderId="15" xfId="0" applyNumberFormat="1" applyFont="1" applyFill="1" applyBorder="1" applyAlignment="1">
      <alignment horizontal="left"/>
    </xf>
  </cellXfs>
  <cellStyles count="3">
    <cellStyle name="Hyperlink" xfId="1" builtinId="8"/>
    <cellStyle name="Normal 2" xfId="2" xr:uid="{C8C78852-070F-47B7-83F6-7667B91FE0BB}"/>
    <cellStyle name="Standaard" xfId="0" builtinId="0"/>
  </cellStyles>
  <dxfs count="13">
    <dxf>
      <font>
        <b val="0"/>
        <i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1.png"/><Relationship Id="rId68" Type="http://schemas.openxmlformats.org/officeDocument/2006/relationships/hyperlink" Target="https://www.busch-jaeger.de/media/content/NL/2021_Busch-Welcome_IP.pdf?_gl=1*duptty*_ga*MTk2MDY5OTk2Ny4xNjkwODAyMTQ4*_ga_N40E6CV9ZN*MTY5MTk5NTYzMS43LjEuMTY5MjAwOTM3OC4wLjAuMA..*_fplc*aE1uRVF3U1VnMU5JTVhia2x5UnpUdUNFWHIwOTJSaTFiaG14dE1ER0FBamY4JTJCTXlsOHlJaEtLajl5MlpqenEydnNKN3J1WlVyeSUyQmx0UFl2Q21lemFwOEYwa0YlMkZSRjFWMDVaNWlGNFA3ZFlPTk5CVEh5Y1lHSVElMkJrUEk4NmclM0QlM0Q." TargetMode="External"/><Relationship Id="rId84" Type="http://schemas.openxmlformats.org/officeDocument/2006/relationships/image" Target="../media/image79.png"/><Relationship Id="rId89" Type="http://schemas.openxmlformats.org/officeDocument/2006/relationships/image" Target="../media/image82.png"/><Relationship Id="rId112" Type="http://schemas.openxmlformats.org/officeDocument/2006/relationships/hyperlink" Target="https://www.busch-jaeger.de/media/download/Brochures/1SPC801370B3101_ABB-BJ_overzichtsbrochure_2023-24_LR.pdf?_gl=1*hbzddg*_ga*ODg1Mjc2NjczLjE2OTc1Mjg1Mzk.*_ga_N40E6CV9ZN*MTcwMDIxNTM2NC4xNy4xLjE3MDAyMTc1NjcuMC4wLjA.*_fplc*WCUyRm85a3pFYWZuVWRTelVaZWNUeDMlMkJwUHZtcHo5TTh4WVcwdEJPRHZUb3NTU2tjY0F0YVUxS3FQaTlDN0NKSmF4N1Rjak5LVHFjdkpBUkw0SVJ5NkU1cVVUTUdJeXBYRGNmYmc3YSUyRmlKVDM1UklzTFJEeVN0OVpqNjZYUHh3JTNEJTNE" TargetMode="External"/><Relationship Id="rId16" Type="http://schemas.openxmlformats.org/officeDocument/2006/relationships/image" Target="../media/image16.jpeg"/><Relationship Id="rId107" Type="http://schemas.openxmlformats.org/officeDocument/2006/relationships/image" Target="../media/image98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1.jpeg"/><Relationship Id="rId58" Type="http://schemas.openxmlformats.org/officeDocument/2006/relationships/image" Target="../media/image56.png"/><Relationship Id="rId74" Type="http://schemas.openxmlformats.org/officeDocument/2006/relationships/image" Target="../media/image70.gif"/><Relationship Id="rId79" Type="http://schemas.openxmlformats.org/officeDocument/2006/relationships/image" Target="../media/image74.jpeg"/><Relationship Id="rId102" Type="http://schemas.openxmlformats.org/officeDocument/2006/relationships/image" Target="../media/image93.jpeg"/><Relationship Id="rId5" Type="http://schemas.openxmlformats.org/officeDocument/2006/relationships/image" Target="../media/image5.jpeg"/><Relationship Id="rId90" Type="http://schemas.openxmlformats.org/officeDocument/2006/relationships/hyperlink" Target="https://www.busch-jaeger.de/media/content/NL/2021_Busch-Jaeger_Busch-free%40home_Volledig_overzicht.pdf?_gl=1*f4q693*_ga*MTk2MDY5OTk2Ny4xNjkwODAyMTQ4*_ga_N40E6CV9ZN*MTY5MTk5NTYzMS43LjEuMTY5MjAwOTM3OC4wLjAuMA..*_fplc*aE1uRVF3U1VnMU5JTVhia2x5UnpUdUNFWHIwOTJSaTFiaG14dE1ER0FBamY4JTJCTXlsOHlJaEtLajl5MlpqenEydnNKN3J1WlVyeSUyQmx0UFl2Q21lemFwOEYwa0YlMkZSRjFWMDVaNWlGNFA3ZFlPTk5CVEh5Y1lHSVElMkJrUEk4NmclM0QlM0Q." TargetMode="External"/><Relationship Id="rId95" Type="http://schemas.openxmlformats.org/officeDocument/2006/relationships/image" Target="../media/image86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hyperlink" Target="https://www.busch-jaeger.de/media/content/NL/2021_Busch-Jaeger_Lichtschakelaars_Brochure.pdf?_gl=1*puymjg*_ga*MTk2MDY5OTk2Ny4xNjkwODAyMTQ4*_ga_N40E6CV9ZN*MTY5MTk5NTYzMS43LjEuMTY5MjAwODk5Mi4wLjAuMA..*_fplc*aE1uRVF3U1VnMU5JTVhia2x5UnpUdUNFWHIwOTJSaTFiaG14dE1ER0FBamY4JTJCTXlsOHlJaEtLajl5MlpqenEydnNKN3J1WlVyeSUyQmx0UFl2Q21lemFwOEYwa0YlMkZSRjFWMDVaNWlGNFA3ZFlPTk5CVEh5Y1lHSVElMkJrUEk4NmclM0QlM0Q." TargetMode="External"/><Relationship Id="rId69" Type="http://schemas.openxmlformats.org/officeDocument/2006/relationships/image" Target="../media/image65.png"/><Relationship Id="rId113" Type="http://schemas.openxmlformats.org/officeDocument/2006/relationships/image" Target="../media/image102.png"/><Relationship Id="rId80" Type="http://schemas.openxmlformats.org/officeDocument/2006/relationships/image" Target="../media/image75.jpeg"/><Relationship Id="rId85" Type="http://schemas.openxmlformats.org/officeDocument/2006/relationships/image" Target="../media/image80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7.png"/><Relationship Id="rId103" Type="http://schemas.openxmlformats.org/officeDocument/2006/relationships/image" Target="../media/image94.jpeg"/><Relationship Id="rId108" Type="http://schemas.openxmlformats.org/officeDocument/2006/relationships/image" Target="../media/image99.png"/><Relationship Id="rId54" Type="http://schemas.openxmlformats.org/officeDocument/2006/relationships/image" Target="../media/image52.jpeg"/><Relationship Id="rId70" Type="http://schemas.openxmlformats.org/officeDocument/2006/relationships/image" Target="../media/image66.png"/><Relationship Id="rId75" Type="http://schemas.openxmlformats.org/officeDocument/2006/relationships/hyperlink" Target="https://www.busch-jaeger.de/media/download/Brochures/nl/Busch-free%40home_flex_2022.pdf?_gl=1*tb3nop*_ga*MTk2MDY5OTk2Ny4xNjkwODAyMTQ4*_ga_N40E6CV9ZN*MTY5MTk5NTYzMS43LjEuMTY5MjAwOTM3OC4wLjAuMA..*_fplc*aE1uRVF3U1VnMU5JTVhia2x5UnpUdUNFWHIwOTJSaTFiaG14dE1ER0FBamY4JTJCTXlsOHlJaEtLajl5MlpqenEydnNKN3J1WlVyeSUyQmx0UFl2Q21lemFwOEYwa0YlMkZSRjFWMDVaNWlGNFA3ZFlPTk5CVEh5Y1lHSVElMkJrUEk4NmclM0QlM0Q." TargetMode="External"/><Relationship Id="rId91" Type="http://schemas.openxmlformats.org/officeDocument/2006/relationships/image" Target="../media/image83.png"/><Relationship Id="rId96" Type="http://schemas.openxmlformats.org/officeDocument/2006/relationships/image" Target="../media/image87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hyperlink" Target="mailto:NL-tech-EP@abb.com" TargetMode="External"/><Relationship Id="rId57" Type="http://schemas.openxmlformats.org/officeDocument/2006/relationships/image" Target="../media/image55.jpeg"/><Relationship Id="rId106" Type="http://schemas.openxmlformats.org/officeDocument/2006/relationships/image" Target="../media/image9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0.png"/><Relationship Id="rId60" Type="http://schemas.openxmlformats.org/officeDocument/2006/relationships/image" Target="../media/image58.png"/><Relationship Id="rId65" Type="http://schemas.openxmlformats.org/officeDocument/2006/relationships/image" Target="../media/image62.jpeg"/><Relationship Id="rId73" Type="http://schemas.openxmlformats.org/officeDocument/2006/relationships/image" Target="../media/image69.jpeg"/><Relationship Id="rId78" Type="http://schemas.openxmlformats.org/officeDocument/2006/relationships/image" Target="../media/image73.jpeg"/><Relationship Id="rId81" Type="http://schemas.openxmlformats.org/officeDocument/2006/relationships/image" Target="../media/image76.jpeg"/><Relationship Id="rId86" Type="http://schemas.openxmlformats.org/officeDocument/2006/relationships/hyperlink" Target="https://www.busch-jaeger.de/media/download/Brochures/nl/Busch-free%40home.pdf?_gl=1*puymjg*_ga*MTk2MDY5OTk2Ny4xNjkwODAyMTQ4*_ga_N40E6CV9ZN*MTY5MTk5NTYzMS43LjEuMTY5MjAwODk5Mi4wLjAuMA..*_fplc*aE1uRVF3U1VnMU5JTVhia2x5UnpUdUNFWHIwOTJSaTFiaG14dE1ER0FBamY4JTJCTXlsOHlJaEtLajl5MlpqenEydnNKN3J1WlVyeSUyQmx0UFl2Q21lemFwOEYwa0YlMkZSRjFWMDVaNWlGNFA3ZFlPTk5CVEh5Y1lHSVElMkJrUEk4NmclM0QlM0Q." TargetMode="External"/><Relationship Id="rId94" Type="http://schemas.openxmlformats.org/officeDocument/2006/relationships/image" Target="../media/image85.png"/><Relationship Id="rId99" Type="http://schemas.openxmlformats.org/officeDocument/2006/relationships/image" Target="../media/image90.jpeg"/><Relationship Id="rId101" Type="http://schemas.openxmlformats.org/officeDocument/2006/relationships/image" Target="../media/image9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hyperlink" Target="https://www.busch-jaeger.nl/tools-informatie/tools/apps" TargetMode="External"/><Relationship Id="rId34" Type="http://schemas.openxmlformats.org/officeDocument/2006/relationships/image" Target="../media/image34.jpeg"/><Relationship Id="rId50" Type="http://schemas.openxmlformats.org/officeDocument/2006/relationships/image" Target="../media/image49.png"/><Relationship Id="rId55" Type="http://schemas.openxmlformats.org/officeDocument/2006/relationships/image" Target="../media/image53.png"/><Relationship Id="rId76" Type="http://schemas.openxmlformats.org/officeDocument/2006/relationships/image" Target="../media/image71.jpeg"/><Relationship Id="rId97" Type="http://schemas.openxmlformats.org/officeDocument/2006/relationships/image" Target="../media/image88.jpeg"/><Relationship Id="rId104" Type="http://schemas.openxmlformats.org/officeDocument/2006/relationships/image" Target="../media/image95.jpeg"/><Relationship Id="rId7" Type="http://schemas.openxmlformats.org/officeDocument/2006/relationships/image" Target="../media/image7.jpeg"/><Relationship Id="rId71" Type="http://schemas.openxmlformats.org/officeDocument/2006/relationships/image" Target="../media/image67.jpeg"/><Relationship Id="rId92" Type="http://schemas.openxmlformats.org/officeDocument/2006/relationships/hyperlink" Target="https://www.busch-jaeger.de/media/content/NL/Smarter_Home-Busch_Jaeger.pdf?_gl=1*1nx1l85*_ga*MTk2MDY5OTk2Ny4xNjkwODAyMTQ4*_ga_N40E6CV9ZN*MTY5MTk5NTYzMS43LjEuMTY5MjAwOTM3OC4wLjAuMA..*_fplc*aE1uRVF3U1VnMU5JTVhia2x5UnpUdUNFWHIwOTJSaTFiaG14dE1ER0FBamY4JTJCTXlsOHlJaEtLajl5MlpqenEydnNKN3J1WlVyeSUyQmx0UFl2Q21lemFwOEYwa0YlMkZSRjFWMDVaNWlGNFA3ZFlPTk5CVEh5Y1lHSVElMkJrUEk4NmclM0QlM0Q." TargetMode="External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3.jpeg"/><Relationship Id="rId87" Type="http://schemas.openxmlformats.org/officeDocument/2006/relationships/image" Target="../media/image81.png"/><Relationship Id="rId110" Type="http://schemas.openxmlformats.org/officeDocument/2006/relationships/image" Target="../media/image100.png"/><Relationship Id="rId61" Type="http://schemas.openxmlformats.org/officeDocument/2006/relationships/image" Target="../media/image59.png"/><Relationship Id="rId82" Type="http://schemas.openxmlformats.org/officeDocument/2006/relationships/image" Target="../media/image77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4.jpeg"/><Relationship Id="rId77" Type="http://schemas.openxmlformats.org/officeDocument/2006/relationships/image" Target="../media/image72.png"/><Relationship Id="rId100" Type="http://schemas.openxmlformats.org/officeDocument/2006/relationships/image" Target="../media/image91.jpeg"/><Relationship Id="rId105" Type="http://schemas.openxmlformats.org/officeDocument/2006/relationships/image" Target="../media/image96.png"/><Relationship Id="rId8" Type="http://schemas.openxmlformats.org/officeDocument/2006/relationships/image" Target="../media/image8.jpeg"/><Relationship Id="rId51" Type="http://schemas.openxmlformats.org/officeDocument/2006/relationships/hyperlink" Target="https://www.youtube.com/playlist?list=PLRrIqKishFcARxa6AgFWyo6Q300UtGQvg" TargetMode="External"/><Relationship Id="rId72" Type="http://schemas.openxmlformats.org/officeDocument/2006/relationships/image" Target="../media/image68.jpeg"/><Relationship Id="rId93" Type="http://schemas.openxmlformats.org/officeDocument/2006/relationships/image" Target="../media/image84.png"/><Relationship Id="rId98" Type="http://schemas.openxmlformats.org/officeDocument/2006/relationships/image" Target="../media/image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4.jpeg"/><Relationship Id="rId20" Type="http://schemas.openxmlformats.org/officeDocument/2006/relationships/image" Target="../media/image20.tiff"/><Relationship Id="rId41" Type="http://schemas.openxmlformats.org/officeDocument/2006/relationships/image" Target="../media/image41.png"/><Relationship Id="rId62" Type="http://schemas.openxmlformats.org/officeDocument/2006/relationships/image" Target="../media/image60.png"/><Relationship Id="rId83" Type="http://schemas.openxmlformats.org/officeDocument/2006/relationships/image" Target="../media/image78.jpeg"/><Relationship Id="rId88" Type="http://schemas.openxmlformats.org/officeDocument/2006/relationships/hyperlink" Target="https://www.busch-jaeger.de/media/download/Brochures/ABB_Brochure_Deurcommunicatie.pdf?_gl=1*7nx5dj*_ga*MTk2MDY5OTk2Ny4xNjkwODAyMTQ4*_ga_N40E6CV9ZN*MTY5MTk5NTYzMS43LjEuMTY5MjAwODk5Mi4wLjAuMA..*_fplc*aE1uRVF3U1VnMU5JTVhia2x5UnpUdUNFWHIwOTJSaTFiaG14dE1ER0FBamY4JTJCTXlsOHlJaEtLajl5MlpqenEydnNKN3J1WlVyeSUyQmx0UFl2Q21lemFwOEYwa0YlMkZSRjFWMDVaNWlGNFA3ZFlPTk5CVEh5Y1lHSVElMkJrUEk4NmclM0QlM0Q." TargetMode="External"/><Relationship Id="rId111" Type="http://schemas.openxmlformats.org/officeDocument/2006/relationships/image" Target="../media/image10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1588</xdr:rowOff>
    </xdr:to>
    <xdr:pic>
      <xdr:nvPicPr>
        <xdr:cNvPr id="12" name="Picture 11" descr="http://www.busch-jaeger-katalog.de/files/images_ONLINE/Symbol_wireless.g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77165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18</xdr:row>
      <xdr:rowOff>0</xdr:rowOff>
    </xdr:from>
    <xdr:ext cx="311150" cy="133350"/>
    <xdr:pic>
      <xdr:nvPicPr>
        <xdr:cNvPr id="13" name="Picture 12" descr="http://www.busch-jaeger-katalog.de/files/images_ONLINE/Symbol_wireless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77165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158751</xdr:colOff>
      <xdr:row>17</xdr:row>
      <xdr:rowOff>57151</xdr:rowOff>
    </xdr:from>
    <xdr:to>
      <xdr:col>1</xdr:col>
      <xdr:colOff>381001</xdr:colOff>
      <xdr:row>19</xdr:row>
      <xdr:rowOff>74539</xdr:rowOff>
    </xdr:to>
    <xdr:pic>
      <xdr:nvPicPr>
        <xdr:cNvPr id="14" name="Picture 13" descr="http://www.busch-jaeger-katalog.de/files/images_ONLINE/f_8114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943101"/>
          <a:ext cx="222250" cy="21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152399</xdr:colOff>
      <xdr:row>19</xdr:row>
      <xdr:rowOff>49213</xdr:rowOff>
    </xdr:from>
    <xdr:to>
      <xdr:col>1</xdr:col>
      <xdr:colOff>415925</xdr:colOff>
      <xdr:row>21</xdr:row>
      <xdr:rowOff>73364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49" y="2157413"/>
          <a:ext cx="234951" cy="221637"/>
        </a:xfrm>
        <a:prstGeom prst="rect">
          <a:avLst/>
        </a:prstGeom>
      </xdr:spPr>
    </xdr:pic>
    <xdr:clientData/>
  </xdr:twoCellAnchor>
  <xdr:twoCellAnchor editAs="oneCell">
    <xdr:from>
      <xdr:col>1</xdr:col>
      <xdr:colOff>180341</xdr:colOff>
      <xdr:row>28</xdr:row>
      <xdr:rowOff>32386</xdr:rowOff>
    </xdr:from>
    <xdr:to>
      <xdr:col>1</xdr:col>
      <xdr:colOff>380999</xdr:colOff>
      <xdr:row>32</xdr:row>
      <xdr:rowOff>50115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79" y="2965292"/>
          <a:ext cx="200658" cy="196322"/>
        </a:xfrm>
        <a:prstGeom prst="rect">
          <a:avLst/>
        </a:prstGeom>
      </xdr:spPr>
    </xdr:pic>
    <xdr:clientData/>
  </xdr:twoCellAnchor>
  <xdr:twoCellAnchor editAs="oneCell">
    <xdr:from>
      <xdr:col>1</xdr:col>
      <xdr:colOff>160655</xdr:colOff>
      <xdr:row>40</xdr:row>
      <xdr:rowOff>49530</xdr:rowOff>
    </xdr:from>
    <xdr:to>
      <xdr:col>1</xdr:col>
      <xdr:colOff>364492</xdr:colOff>
      <xdr:row>43</xdr:row>
      <xdr:rowOff>35134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" y="4052570"/>
          <a:ext cx="210185" cy="184040"/>
        </a:xfrm>
        <a:prstGeom prst="rect">
          <a:avLst/>
        </a:prstGeom>
      </xdr:spPr>
    </xdr:pic>
    <xdr:clientData/>
  </xdr:twoCellAnchor>
  <xdr:twoCellAnchor editAs="oneCell">
    <xdr:from>
      <xdr:col>1</xdr:col>
      <xdr:colOff>140176</xdr:colOff>
      <xdr:row>32</xdr:row>
      <xdr:rowOff>51435</xdr:rowOff>
    </xdr:from>
    <xdr:to>
      <xdr:col>1</xdr:col>
      <xdr:colOff>412750</xdr:colOff>
      <xdr:row>34</xdr:row>
      <xdr:rowOff>51798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14" y="3174841"/>
          <a:ext cx="272574" cy="18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172085</xdr:colOff>
      <xdr:row>43</xdr:row>
      <xdr:rowOff>40641</xdr:rowOff>
    </xdr:from>
    <xdr:to>
      <xdr:col>1</xdr:col>
      <xdr:colOff>364173</xdr:colOff>
      <xdr:row>45</xdr:row>
      <xdr:rowOff>42816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05" y="4246881"/>
          <a:ext cx="193675" cy="190770"/>
        </a:xfrm>
        <a:prstGeom prst="rect">
          <a:avLst/>
        </a:prstGeom>
      </xdr:spPr>
    </xdr:pic>
    <xdr:clientData/>
  </xdr:twoCellAnchor>
  <xdr:twoCellAnchor editAs="oneCell">
    <xdr:from>
      <xdr:col>1</xdr:col>
      <xdr:colOff>154516</xdr:colOff>
      <xdr:row>45</xdr:row>
      <xdr:rowOff>49955</xdr:rowOff>
    </xdr:from>
    <xdr:to>
      <xdr:col>1</xdr:col>
      <xdr:colOff>402152</xdr:colOff>
      <xdr:row>47</xdr:row>
      <xdr:rowOff>59374</xdr:rowOff>
    </xdr:to>
    <xdr:pic>
      <xdr:nvPicPr>
        <xdr:cNvPr id="26" name="Picture 25" descr="http://www.busch-jaeger-katalog.de/files/images_ONLINE/f_6255_2.3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636" y="4428915"/>
          <a:ext cx="249223" cy="214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171769</xdr:colOff>
      <xdr:row>47</xdr:row>
      <xdr:rowOff>46355</xdr:rowOff>
    </xdr:from>
    <xdr:to>
      <xdr:col>1</xdr:col>
      <xdr:colOff>379097</xdr:colOff>
      <xdr:row>49</xdr:row>
      <xdr:rowOff>54963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9" y="5004435"/>
          <a:ext cx="204152" cy="221968"/>
        </a:xfrm>
        <a:prstGeom prst="rect">
          <a:avLst/>
        </a:prstGeom>
      </xdr:spPr>
    </xdr:pic>
    <xdr:clientData/>
  </xdr:twoCellAnchor>
  <xdr:twoCellAnchor editAs="oneCell">
    <xdr:from>
      <xdr:col>1</xdr:col>
      <xdr:colOff>146844</xdr:colOff>
      <xdr:row>54</xdr:row>
      <xdr:rowOff>24605</xdr:rowOff>
    </xdr:from>
    <xdr:to>
      <xdr:col>1</xdr:col>
      <xdr:colOff>399535</xdr:colOff>
      <xdr:row>55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2" y="5128418"/>
          <a:ext cx="252691" cy="2095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61</xdr:row>
      <xdr:rowOff>9526</xdr:rowOff>
    </xdr:from>
    <xdr:to>
      <xdr:col>1</xdr:col>
      <xdr:colOff>268426</xdr:colOff>
      <xdr:row>63</xdr:row>
      <xdr:rowOff>954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543676"/>
          <a:ext cx="255408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261939</xdr:colOff>
      <xdr:row>61</xdr:row>
      <xdr:rowOff>4761</xdr:rowOff>
    </xdr:from>
    <xdr:to>
      <xdr:col>1</xdr:col>
      <xdr:colOff>530610</xdr:colOff>
      <xdr:row>63</xdr:row>
      <xdr:rowOff>952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6538911"/>
          <a:ext cx="260416" cy="2476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70</xdr:row>
      <xdr:rowOff>4764</xdr:rowOff>
    </xdr:from>
    <xdr:to>
      <xdr:col>1</xdr:col>
      <xdr:colOff>301763</xdr:colOff>
      <xdr:row>71</xdr:row>
      <xdr:rowOff>114304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758114"/>
          <a:ext cx="255408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271464</xdr:colOff>
      <xdr:row>69</xdr:row>
      <xdr:rowOff>133349</xdr:rowOff>
    </xdr:from>
    <xdr:to>
      <xdr:col>1</xdr:col>
      <xdr:colOff>531880</xdr:colOff>
      <xdr:row>71</xdr:row>
      <xdr:rowOff>111921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9" y="7753349"/>
          <a:ext cx="260416" cy="247651"/>
        </a:xfrm>
        <a:prstGeom prst="rect">
          <a:avLst/>
        </a:prstGeom>
      </xdr:spPr>
    </xdr:pic>
    <xdr:clientData/>
  </xdr:twoCellAnchor>
  <xdr:oneCellAnchor>
    <xdr:from>
      <xdr:col>1</xdr:col>
      <xdr:colOff>28575</xdr:colOff>
      <xdr:row>74</xdr:row>
      <xdr:rowOff>0</xdr:rowOff>
    </xdr:from>
    <xdr:ext cx="255408" cy="242888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758114"/>
          <a:ext cx="255408" cy="242888"/>
        </a:xfrm>
        <a:prstGeom prst="rect">
          <a:avLst/>
        </a:prstGeom>
      </xdr:spPr>
    </xdr:pic>
    <xdr:clientData/>
  </xdr:oneCellAnchor>
  <xdr:oneCellAnchor>
    <xdr:from>
      <xdr:col>1</xdr:col>
      <xdr:colOff>271464</xdr:colOff>
      <xdr:row>73</xdr:row>
      <xdr:rowOff>133349</xdr:rowOff>
    </xdr:from>
    <xdr:ext cx="260416" cy="247651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9" y="7753349"/>
          <a:ext cx="260416" cy="247651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74</xdr:row>
      <xdr:rowOff>4764</xdr:rowOff>
    </xdr:from>
    <xdr:ext cx="255408" cy="242888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758114"/>
          <a:ext cx="255408" cy="242888"/>
        </a:xfrm>
        <a:prstGeom prst="rect">
          <a:avLst/>
        </a:prstGeom>
      </xdr:spPr>
    </xdr:pic>
    <xdr:clientData/>
  </xdr:oneCellAnchor>
  <xdr:oneCellAnchor>
    <xdr:from>
      <xdr:col>1</xdr:col>
      <xdr:colOff>271464</xdr:colOff>
      <xdr:row>74</xdr:row>
      <xdr:rowOff>0</xdr:rowOff>
    </xdr:from>
    <xdr:ext cx="260416" cy="247651"/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9" y="7753349"/>
          <a:ext cx="260416" cy="247651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77</xdr:row>
      <xdr:rowOff>0</xdr:rowOff>
    </xdr:from>
    <xdr:ext cx="255408" cy="242888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291514"/>
          <a:ext cx="255408" cy="242888"/>
        </a:xfrm>
        <a:prstGeom prst="rect">
          <a:avLst/>
        </a:prstGeom>
      </xdr:spPr>
    </xdr:pic>
    <xdr:clientData/>
  </xdr:oneCellAnchor>
  <xdr:oneCellAnchor>
    <xdr:from>
      <xdr:col>1</xdr:col>
      <xdr:colOff>271464</xdr:colOff>
      <xdr:row>76</xdr:row>
      <xdr:rowOff>133349</xdr:rowOff>
    </xdr:from>
    <xdr:ext cx="260416" cy="247651"/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9" y="8286749"/>
          <a:ext cx="260416" cy="247651"/>
        </a:xfrm>
        <a:prstGeom prst="rect">
          <a:avLst/>
        </a:prstGeom>
      </xdr:spPr>
    </xdr:pic>
    <xdr:clientData/>
  </xdr:oneCellAnchor>
  <xdr:twoCellAnchor editAs="oneCell">
    <xdr:from>
      <xdr:col>1</xdr:col>
      <xdr:colOff>136525</xdr:colOff>
      <xdr:row>79</xdr:row>
      <xdr:rowOff>15875</xdr:rowOff>
    </xdr:from>
    <xdr:to>
      <xdr:col>1</xdr:col>
      <xdr:colOff>455296</xdr:colOff>
      <xdr:row>81</xdr:row>
      <xdr:rowOff>132137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63" y="7889875"/>
          <a:ext cx="318771" cy="294855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105</xdr:row>
      <xdr:rowOff>0</xdr:rowOff>
    </xdr:from>
    <xdr:ext cx="311150" cy="133350"/>
    <xdr:pic>
      <xdr:nvPicPr>
        <xdr:cNvPr id="61" name="Picture 60" descr="http://www.busch-jaeger-katalog.de/files/images_ONLINE/Symbol_wireless.gi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221105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133350</xdr:colOff>
      <xdr:row>103</xdr:row>
      <xdr:rowOff>42862</xdr:rowOff>
    </xdr:from>
    <xdr:to>
      <xdr:col>1</xdr:col>
      <xdr:colOff>454573</xdr:colOff>
      <xdr:row>105</xdr:row>
      <xdr:rowOff>79057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2939712"/>
          <a:ext cx="321223" cy="304799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104</xdr:row>
      <xdr:rowOff>0</xdr:rowOff>
    </xdr:from>
    <xdr:ext cx="311150" cy="133350"/>
    <xdr:pic>
      <xdr:nvPicPr>
        <xdr:cNvPr id="65" name="Picture 64" descr="http://www.busch-jaeger-katalog.de/files/images_ONLINE/Symbol_wireless.gif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303020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233362</xdr:colOff>
      <xdr:row>109</xdr:row>
      <xdr:rowOff>104775</xdr:rowOff>
    </xdr:from>
    <xdr:to>
      <xdr:col>1</xdr:col>
      <xdr:colOff>379306</xdr:colOff>
      <xdr:row>112</xdr:row>
      <xdr:rowOff>52229</xdr:rowOff>
    </xdr:to>
    <xdr:pic>
      <xdr:nvPicPr>
        <xdr:cNvPr id="56" name="Picture 55" descr="http://abbcloud.blob.core.windows.net/public/images/a4e062cb-1b88-4590-a906-bc79f8a10087/presentation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" y="13887450"/>
          <a:ext cx="130386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371476</xdr:colOff>
      <xdr:row>112</xdr:row>
      <xdr:rowOff>22323</xdr:rowOff>
    </xdr:from>
    <xdr:to>
      <xdr:col>1</xdr:col>
      <xdr:colOff>606427</xdr:colOff>
      <xdr:row>113</xdr:row>
      <xdr:rowOff>111453</xdr:rowOff>
    </xdr:to>
    <xdr:pic>
      <xdr:nvPicPr>
        <xdr:cNvPr id="57" name="Picture 56" descr="http://www.busch-jaeger-catalogus.nl/files/images_ONLINE/f_va_z80_1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14205048"/>
          <a:ext cx="228601" cy="21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233365</xdr:colOff>
      <xdr:row>112</xdr:row>
      <xdr:rowOff>48444</xdr:rowOff>
    </xdr:from>
    <xdr:to>
      <xdr:col>1</xdr:col>
      <xdr:colOff>383860</xdr:colOff>
      <xdr:row>113</xdr:row>
      <xdr:rowOff>73573</xdr:rowOff>
    </xdr:to>
    <xdr:pic>
      <xdr:nvPicPr>
        <xdr:cNvPr id="62" name="Picture 61" descr="http://www.busch-jaeger-catalogus.nl/files/images_ONLINE/f_va_z78_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90" y="14231169"/>
          <a:ext cx="152400" cy="144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</xdr:colOff>
      <xdr:row>112</xdr:row>
      <xdr:rowOff>19050</xdr:rowOff>
    </xdr:from>
    <xdr:to>
      <xdr:col>1</xdr:col>
      <xdr:colOff>264796</xdr:colOff>
      <xdr:row>113</xdr:row>
      <xdr:rowOff>112308</xdr:rowOff>
    </xdr:to>
    <xdr:pic>
      <xdr:nvPicPr>
        <xdr:cNvPr id="63" name="Picture 62" descr="http://www.busch-jaeger-catalogus.nl/files/images_ONLINE/f_va_z80_1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" y="14201775"/>
          <a:ext cx="228601" cy="21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106</xdr:row>
      <xdr:rowOff>31257</xdr:rowOff>
    </xdr:from>
    <xdr:to>
      <xdr:col>1</xdr:col>
      <xdr:colOff>418152</xdr:colOff>
      <xdr:row>107</xdr:row>
      <xdr:rowOff>99219</xdr:rowOff>
    </xdr:to>
    <xdr:pic>
      <xdr:nvPicPr>
        <xdr:cNvPr id="70" name="Picture 69" descr="http://www.busch-jaeger-katalog.de/files/images_ONLINE/f_6226_t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238" y="10532570"/>
          <a:ext cx="240352" cy="111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61913</xdr:colOff>
      <xdr:row>174</xdr:row>
      <xdr:rowOff>33338</xdr:rowOff>
    </xdr:from>
    <xdr:to>
      <xdr:col>1</xdr:col>
      <xdr:colOff>454555</xdr:colOff>
      <xdr:row>176</xdr:row>
      <xdr:rowOff>40166</xdr:rowOff>
    </xdr:to>
    <xdr:pic>
      <xdr:nvPicPr>
        <xdr:cNvPr id="66" name="Grafik 7" descr="S:\SG\free@home\_Bilddatenbank\1409208_Meteodata-140-S-GPS-KNX.tif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80" y="16263938"/>
          <a:ext cx="391054" cy="1833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309563</xdr:colOff>
      <xdr:row>194</xdr:row>
      <xdr:rowOff>28575</xdr:rowOff>
    </xdr:from>
    <xdr:to>
      <xdr:col>1</xdr:col>
      <xdr:colOff>530543</xdr:colOff>
      <xdr:row>195</xdr:row>
      <xdr:rowOff>111125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3" y="18240375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100013</xdr:colOff>
      <xdr:row>194</xdr:row>
      <xdr:rowOff>38100</xdr:rowOff>
    </xdr:from>
    <xdr:to>
      <xdr:col>1</xdr:col>
      <xdr:colOff>301943</xdr:colOff>
      <xdr:row>195</xdr:row>
      <xdr:rowOff>111125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3" y="18249900"/>
          <a:ext cx="200025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197</xdr:row>
      <xdr:rowOff>33337</xdr:rowOff>
    </xdr:from>
    <xdr:to>
      <xdr:col>1</xdr:col>
      <xdr:colOff>304800</xdr:colOff>
      <xdr:row>198</xdr:row>
      <xdr:rowOff>111443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8568987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197</xdr:row>
      <xdr:rowOff>33338</xdr:rowOff>
    </xdr:from>
    <xdr:to>
      <xdr:col>1</xdr:col>
      <xdr:colOff>530226</xdr:colOff>
      <xdr:row>198</xdr:row>
      <xdr:rowOff>111444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18568988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195262</xdr:colOff>
      <xdr:row>200</xdr:row>
      <xdr:rowOff>28575</xdr:rowOff>
    </xdr:from>
    <xdr:to>
      <xdr:col>1</xdr:col>
      <xdr:colOff>417195</xdr:colOff>
      <xdr:row>201</xdr:row>
      <xdr:rowOff>79372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" y="18897600"/>
          <a:ext cx="200025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203</xdr:row>
      <xdr:rowOff>90487</xdr:rowOff>
    </xdr:from>
    <xdr:to>
      <xdr:col>1</xdr:col>
      <xdr:colOff>342901</xdr:colOff>
      <xdr:row>205</xdr:row>
      <xdr:rowOff>77416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30962"/>
          <a:ext cx="266701" cy="253627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203</xdr:row>
      <xdr:rowOff>79094</xdr:rowOff>
    </xdr:from>
    <xdr:to>
      <xdr:col>1</xdr:col>
      <xdr:colOff>606478</xdr:colOff>
      <xdr:row>205</xdr:row>
      <xdr:rowOff>73027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9119569"/>
          <a:ext cx="267388" cy="254281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100012</xdr:colOff>
      <xdr:row>211</xdr:row>
      <xdr:rowOff>71437</xdr:rowOff>
    </xdr:from>
    <xdr:to>
      <xdr:col>1</xdr:col>
      <xdr:colOff>379160</xdr:colOff>
      <xdr:row>213</xdr:row>
      <xdr:rowOff>74294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" y="20016787"/>
          <a:ext cx="260415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211</xdr:row>
      <xdr:rowOff>68542</xdr:rowOff>
    </xdr:from>
    <xdr:to>
      <xdr:col>1</xdr:col>
      <xdr:colOff>607949</xdr:colOff>
      <xdr:row>213</xdr:row>
      <xdr:rowOff>74294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20013892"/>
          <a:ext cx="263460" cy="250545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</xdr:colOff>
      <xdr:row>207</xdr:row>
      <xdr:rowOff>71437</xdr:rowOff>
    </xdr:from>
    <xdr:to>
      <xdr:col>1</xdr:col>
      <xdr:colOff>379096</xdr:colOff>
      <xdr:row>209</xdr:row>
      <xdr:rowOff>41219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9559587"/>
          <a:ext cx="266701" cy="25362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207</xdr:row>
      <xdr:rowOff>61911</xdr:rowOff>
    </xdr:from>
    <xdr:to>
      <xdr:col>1</xdr:col>
      <xdr:colOff>607864</xdr:colOff>
      <xdr:row>209</xdr:row>
      <xdr:rowOff>39688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550061"/>
          <a:ext cx="275441" cy="26193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214</xdr:row>
      <xdr:rowOff>52387</xdr:rowOff>
    </xdr:from>
    <xdr:to>
      <xdr:col>1</xdr:col>
      <xdr:colOff>417290</xdr:colOff>
      <xdr:row>217</xdr:row>
      <xdr:rowOff>2856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0912137"/>
          <a:ext cx="280447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319088</xdr:colOff>
      <xdr:row>214</xdr:row>
      <xdr:rowOff>52388</xdr:rowOff>
    </xdr:from>
    <xdr:to>
      <xdr:col>1</xdr:col>
      <xdr:colOff>606744</xdr:colOff>
      <xdr:row>217</xdr:row>
      <xdr:rowOff>747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8" y="20912138"/>
          <a:ext cx="276226" cy="26268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180</xdr:row>
      <xdr:rowOff>103700</xdr:rowOff>
    </xdr:from>
    <xdr:to>
      <xdr:col>1</xdr:col>
      <xdr:colOff>383858</xdr:colOff>
      <xdr:row>182</xdr:row>
      <xdr:rowOff>36511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6905800"/>
          <a:ext cx="204788" cy="1947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178</xdr:row>
      <xdr:rowOff>9525</xdr:rowOff>
    </xdr:from>
    <xdr:to>
      <xdr:col>1</xdr:col>
      <xdr:colOff>263525</xdr:colOff>
      <xdr:row>180</xdr:row>
      <xdr:rowOff>35056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6544925"/>
          <a:ext cx="295275" cy="28080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178</xdr:row>
      <xdr:rowOff>0</xdr:rowOff>
    </xdr:from>
    <xdr:to>
      <xdr:col>1</xdr:col>
      <xdr:colOff>419099</xdr:colOff>
      <xdr:row>180</xdr:row>
      <xdr:rowOff>35242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" y="16535400"/>
          <a:ext cx="300037" cy="300037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177</xdr:row>
      <xdr:rowOff>128588</xdr:rowOff>
    </xdr:from>
    <xdr:to>
      <xdr:col>1</xdr:col>
      <xdr:colOff>606742</xdr:colOff>
      <xdr:row>180</xdr:row>
      <xdr:rowOff>34927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6530638"/>
          <a:ext cx="309562" cy="309562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178</xdr:row>
      <xdr:rowOff>0</xdr:rowOff>
    </xdr:from>
    <xdr:ext cx="311150" cy="133350"/>
    <xdr:pic>
      <xdr:nvPicPr>
        <xdr:cNvPr id="85" name="Picture 84" descr="http://www.busch-jaeger-katalog.de/files/images_ONLINE/Symbol_wireless.gif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653540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179</xdr:row>
      <xdr:rowOff>0</xdr:rowOff>
    </xdr:from>
    <xdr:ext cx="311150" cy="133350"/>
    <xdr:pic>
      <xdr:nvPicPr>
        <xdr:cNvPr id="86" name="Picture 85" descr="http://www.busch-jaeger-katalog.de/files/images_ONLINE/Symbol_wireless.gif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666875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180</xdr:row>
      <xdr:rowOff>0</xdr:rowOff>
    </xdr:from>
    <xdr:ext cx="311150" cy="133350"/>
    <xdr:pic>
      <xdr:nvPicPr>
        <xdr:cNvPr id="87" name="Picture 86" descr="http://www.busch-jaeger-katalog.de/files/images_ONLINE/Symbol_wireless.gif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680210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181</xdr:row>
      <xdr:rowOff>0</xdr:rowOff>
    </xdr:from>
    <xdr:ext cx="311150" cy="133350"/>
    <xdr:pic>
      <xdr:nvPicPr>
        <xdr:cNvPr id="88" name="Picture 87" descr="http://www.busch-jaeger-katalog.de/files/images_ONLINE/Symbol_wireless.gif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765935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15081</xdr:colOff>
      <xdr:row>222</xdr:row>
      <xdr:rowOff>26195</xdr:rowOff>
    </xdr:from>
    <xdr:to>
      <xdr:col>1</xdr:col>
      <xdr:colOff>217268</xdr:colOff>
      <xdr:row>223</xdr:row>
      <xdr:rowOff>103188</xdr:rowOff>
    </xdr:to>
    <xdr:pic>
      <xdr:nvPicPr>
        <xdr:cNvPr id="92" name="Picture 91" descr="P:\Innovationsprozess\Projektordner\P06008 MidRange Home Automation\WS_Requirements Engineering\_Bilder\C-Scheiben\ohne Bedruckung\RSI_6230-10-212_Wippe_1er.pn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6519" y="22751258"/>
          <a:ext cx="202187" cy="211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250825</xdr:colOff>
      <xdr:row>222</xdr:row>
      <xdr:rowOff>38101</xdr:rowOff>
    </xdr:from>
    <xdr:to>
      <xdr:col>1</xdr:col>
      <xdr:colOff>456406</xdr:colOff>
      <xdr:row>223</xdr:row>
      <xdr:rowOff>103074</xdr:rowOff>
    </xdr:to>
    <xdr:pic>
      <xdr:nvPicPr>
        <xdr:cNvPr id="93" name="Picture 92" descr="P:\Innovationsprozess\Projektordner\P06008 MidRange Home Automation\WS_Requirements Engineering\_Bilder\C-Scheiben\ohne Bedruckung\RSI_6230-10-214_Wippe_1er.pn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22263" y="22763164"/>
          <a:ext cx="205581" cy="199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252412</xdr:colOff>
      <xdr:row>225</xdr:row>
      <xdr:rowOff>14289</xdr:rowOff>
    </xdr:from>
    <xdr:to>
      <xdr:col>1</xdr:col>
      <xdr:colOff>573711</xdr:colOff>
      <xdr:row>227</xdr:row>
      <xdr:rowOff>36195</xdr:rowOff>
    </xdr:to>
    <xdr:pic>
      <xdr:nvPicPr>
        <xdr:cNvPr id="95" name="Picture 94" descr="all-in-one-Future,-Zenith,-UniArt--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28612" y="22017039"/>
          <a:ext cx="331141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225</xdr:row>
      <xdr:rowOff>23813</xdr:rowOff>
    </xdr:from>
    <xdr:to>
      <xdr:col>1</xdr:col>
      <xdr:colOff>268463</xdr:colOff>
      <xdr:row>227</xdr:row>
      <xdr:rowOff>35098</xdr:rowOff>
    </xdr:to>
    <xdr:pic>
      <xdr:nvPicPr>
        <xdr:cNvPr id="96" name="Picture 95" descr="P:\Innovationsprozess\Projektordner\P06008 MidRange Home Automation\WS_Requirements Engineering\_Bilder\C-Scheiben\ohne Bedruckung\fl_6230-10-81_Wippe_1er.pn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6200" y="22026563"/>
          <a:ext cx="270685" cy="271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571501</xdr:colOff>
      <xdr:row>225</xdr:row>
      <xdr:rowOff>23812</xdr:rowOff>
    </xdr:from>
    <xdr:to>
      <xdr:col>2</xdr:col>
      <xdr:colOff>231490</xdr:colOff>
      <xdr:row>227</xdr:row>
      <xdr:rowOff>36224</xdr:rowOff>
    </xdr:to>
    <xdr:pic>
      <xdr:nvPicPr>
        <xdr:cNvPr id="97" name="Picture 96" descr="P:\Innovationsprozess\Projektordner\P06008 MidRange Home Automation\WS_Requirements Engineering\_Bilder\C-Scheiben\ohne Bedruckung\fl_6230-10-83_Wippe_1er.pn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47701" y="22026562"/>
          <a:ext cx="275304" cy="275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</xdr:colOff>
      <xdr:row>227</xdr:row>
      <xdr:rowOff>47624</xdr:rowOff>
    </xdr:from>
    <xdr:to>
      <xdr:col>1</xdr:col>
      <xdr:colOff>306387</xdr:colOff>
      <xdr:row>229</xdr:row>
      <xdr:rowOff>74483</xdr:rowOff>
    </xdr:to>
    <xdr:pic>
      <xdr:nvPicPr>
        <xdr:cNvPr id="98" name="Picture 97" descr="all-in-one-Future,-Zenith,-UniArt--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4" y="22317074"/>
          <a:ext cx="328613" cy="264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227</xdr:row>
      <xdr:rowOff>47623</xdr:rowOff>
    </xdr:from>
    <xdr:to>
      <xdr:col>2</xdr:col>
      <xdr:colOff>264842</xdr:colOff>
      <xdr:row>229</xdr:row>
      <xdr:rowOff>74039</xdr:rowOff>
    </xdr:to>
    <xdr:pic>
      <xdr:nvPicPr>
        <xdr:cNvPr id="99" name="Grafik 20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2317073"/>
          <a:ext cx="298814" cy="28835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42863</xdr:colOff>
      <xdr:row>229</xdr:row>
      <xdr:rowOff>38098</xdr:rowOff>
    </xdr:from>
    <xdr:to>
      <xdr:col>1</xdr:col>
      <xdr:colOff>340692</xdr:colOff>
      <xdr:row>231</xdr:row>
      <xdr:rowOff>112856</xdr:rowOff>
    </xdr:to>
    <xdr:pic>
      <xdr:nvPicPr>
        <xdr:cNvPr id="100" name="Grafik 2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3" y="22574248"/>
          <a:ext cx="345771" cy="341459"/>
        </a:xfrm>
        <a:prstGeom prst="rect">
          <a:avLst/>
        </a:prstGeom>
      </xdr:spPr>
    </xdr:pic>
    <xdr:clientData/>
  </xdr:twoCellAnchor>
  <xdr:twoCellAnchor>
    <xdr:from>
      <xdr:col>1</xdr:col>
      <xdr:colOff>601345</xdr:colOff>
      <xdr:row>229</xdr:row>
      <xdr:rowOff>79374</xdr:rowOff>
    </xdr:from>
    <xdr:to>
      <xdr:col>2</xdr:col>
      <xdr:colOff>249767</xdr:colOff>
      <xdr:row>231</xdr:row>
      <xdr:rowOff>86360</xdr:rowOff>
    </xdr:to>
    <xdr:grpSp>
      <xdr:nvGrpSpPr>
        <xdr:cNvPr id="101" name="Gruppieren 6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pSpPr/>
      </xdr:nvGrpSpPr>
      <xdr:grpSpPr>
        <a:xfrm>
          <a:off x="672783" y="23308468"/>
          <a:ext cx="283422" cy="276861"/>
          <a:chOff x="2425148" y="1302026"/>
          <a:chExt cx="4283765" cy="4263887"/>
        </a:xfrm>
      </xdr:grpSpPr>
      <xdr:pic>
        <xdr:nvPicPr>
          <xdr:cNvPr id="102" name="Grafik 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435" t="10686" r="12609" b="10503"/>
          <a:stretch/>
        </xdr:blipFill>
        <xdr:spPr>
          <a:xfrm>
            <a:off x="2425148" y="1302026"/>
            <a:ext cx="4283765" cy="4263887"/>
          </a:xfrm>
          <a:prstGeom prst="rect">
            <a:avLst/>
          </a:prstGeom>
        </xdr:spPr>
      </xdr:pic>
      <xdr:pic>
        <xdr:nvPicPr>
          <xdr:cNvPr id="103" name="Grafik 34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996" t="19801" r="20416" b="20433"/>
          <a:stretch/>
        </xdr:blipFill>
        <xdr:spPr>
          <a:xfrm>
            <a:off x="3312390" y="2148976"/>
            <a:ext cx="2586660" cy="259447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290513</xdr:colOff>
      <xdr:row>227</xdr:row>
      <xdr:rowOff>52827</xdr:rowOff>
    </xdr:from>
    <xdr:to>
      <xdr:col>1</xdr:col>
      <xdr:colOff>569465</xdr:colOff>
      <xdr:row>229</xdr:row>
      <xdr:rowOff>41268</xdr:rowOff>
    </xdr:to>
    <xdr:pic>
      <xdr:nvPicPr>
        <xdr:cNvPr id="104" name="Grafik 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3" y="22322277"/>
          <a:ext cx="264664" cy="2646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255</xdr:row>
      <xdr:rowOff>9523</xdr:rowOff>
    </xdr:from>
    <xdr:to>
      <xdr:col>1</xdr:col>
      <xdr:colOff>188596</xdr:colOff>
      <xdr:row>256</xdr:row>
      <xdr:rowOff>2857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26031823"/>
          <a:ext cx="100014" cy="10001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256</xdr:row>
      <xdr:rowOff>23812</xdr:rowOff>
    </xdr:from>
    <xdr:to>
      <xdr:col>1</xdr:col>
      <xdr:colOff>188597</xdr:colOff>
      <xdr:row>256</xdr:row>
      <xdr:rowOff>111127</xdr:rowOff>
    </xdr:to>
    <xdr:pic>
      <xdr:nvPicPr>
        <xdr:cNvPr id="80" name="Picture 7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26150887"/>
          <a:ext cx="100013" cy="100013"/>
        </a:xfrm>
        <a:prstGeom prst="rect">
          <a:avLst/>
        </a:prstGeom>
      </xdr:spPr>
    </xdr:pic>
    <xdr:clientData/>
  </xdr:twoCellAnchor>
  <xdr:twoCellAnchor editAs="oneCell">
    <xdr:from>
      <xdr:col>7</xdr:col>
      <xdr:colOff>23813</xdr:colOff>
      <xdr:row>255</xdr:row>
      <xdr:rowOff>80964</xdr:rowOff>
    </xdr:from>
    <xdr:to>
      <xdr:col>7</xdr:col>
      <xdr:colOff>228601</xdr:colOff>
      <xdr:row>258</xdr:row>
      <xdr:rowOff>15083</xdr:rowOff>
    </xdr:to>
    <xdr:pic>
      <xdr:nvPicPr>
        <xdr:cNvPr id="83" name="Picture 8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3" y="26417589"/>
          <a:ext cx="204788" cy="20478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13</xdr:row>
      <xdr:rowOff>25401</xdr:rowOff>
    </xdr:from>
    <xdr:to>
      <xdr:col>1</xdr:col>
      <xdr:colOff>377825</xdr:colOff>
      <xdr:row>15</xdr:row>
      <xdr:rowOff>41854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3DFF954C-C86D-4181-8038-F87E37C2B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1569245"/>
          <a:ext cx="225424" cy="199015"/>
        </a:xfrm>
        <a:prstGeom prst="rect">
          <a:avLst/>
        </a:prstGeom>
      </xdr:spPr>
    </xdr:pic>
    <xdr:clientData/>
  </xdr:twoCellAnchor>
  <xdr:twoCellAnchor editAs="oneCell">
    <xdr:from>
      <xdr:col>1</xdr:col>
      <xdr:colOff>162561</xdr:colOff>
      <xdr:row>34</xdr:row>
      <xdr:rowOff>90954</xdr:rowOff>
    </xdr:from>
    <xdr:to>
      <xdr:col>1</xdr:col>
      <xdr:colOff>379487</xdr:colOff>
      <xdr:row>36</xdr:row>
      <xdr:rowOff>93134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7F9072C9-75D3-4DAD-AA98-71F3B6145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528" y="3587687"/>
          <a:ext cx="216926" cy="222313"/>
        </a:xfrm>
        <a:prstGeom prst="rect">
          <a:avLst/>
        </a:prstGeom>
      </xdr:spPr>
    </xdr:pic>
    <xdr:clientData/>
  </xdr:twoCellAnchor>
  <xdr:twoCellAnchor editAs="oneCell">
    <xdr:from>
      <xdr:col>0</xdr:col>
      <xdr:colOff>67945</xdr:colOff>
      <xdr:row>164</xdr:row>
      <xdr:rowOff>20461</xdr:rowOff>
    </xdr:from>
    <xdr:to>
      <xdr:col>1</xdr:col>
      <xdr:colOff>187327</xdr:colOff>
      <xdr:row>165</xdr:row>
      <xdr:rowOff>96961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32248D-76F9-474B-8357-221DDAB5B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7945" y="17648061"/>
          <a:ext cx="184150" cy="208581"/>
        </a:xfrm>
        <a:prstGeom prst="rect">
          <a:avLst/>
        </a:prstGeom>
      </xdr:spPr>
    </xdr:pic>
    <xdr:clientData/>
  </xdr:twoCellAnchor>
  <xdr:twoCellAnchor editAs="oneCell">
    <xdr:from>
      <xdr:col>1</xdr:col>
      <xdr:colOff>170250</xdr:colOff>
      <xdr:row>114</xdr:row>
      <xdr:rowOff>127000</xdr:rowOff>
    </xdr:from>
    <xdr:to>
      <xdr:col>1</xdr:col>
      <xdr:colOff>417512</xdr:colOff>
      <xdr:row>118</xdr:row>
      <xdr:rowOff>3173</xdr:rowOff>
    </xdr:to>
    <xdr:pic>
      <xdr:nvPicPr>
        <xdr:cNvPr id="107" name="Afbeelding 106">
          <a:extLst>
            <a:ext uri="{FF2B5EF4-FFF2-40B4-BE49-F238E27FC236}">
              <a16:creationId xmlns:a16="http://schemas.microsoft.com/office/drawing/2014/main" id="{A3A837EE-FADC-4A81-ABDA-DE95F1BCA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50" y="14020800"/>
          <a:ext cx="229799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127001</xdr:colOff>
      <xdr:row>38</xdr:row>
      <xdr:rowOff>5731</xdr:rowOff>
    </xdr:from>
    <xdr:to>
      <xdr:col>1</xdr:col>
      <xdr:colOff>397437</xdr:colOff>
      <xdr:row>40</xdr:row>
      <xdr:rowOff>59693</xdr:rowOff>
    </xdr:to>
    <xdr:pic>
      <xdr:nvPicPr>
        <xdr:cNvPr id="109" name="Afbeelding 108">
          <a:extLst>
            <a:ext uri="{FF2B5EF4-FFF2-40B4-BE49-F238E27FC236}">
              <a16:creationId xmlns:a16="http://schemas.microsoft.com/office/drawing/2014/main" id="{F3ECD790-1BCF-4FC4-9586-B13C28E54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1" y="3830971"/>
          <a:ext cx="267260" cy="238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183</xdr:row>
      <xdr:rowOff>0</xdr:rowOff>
    </xdr:from>
    <xdr:ext cx="311150" cy="133350"/>
    <xdr:pic>
      <xdr:nvPicPr>
        <xdr:cNvPr id="111" name="Picture 87" descr="http://www.busch-jaeger-katalog.de/files/images_ONLINE/Symbol_wireless.gif">
          <a:extLst>
            <a:ext uri="{FF2B5EF4-FFF2-40B4-BE49-F238E27FC236}">
              <a16:creationId xmlns:a16="http://schemas.microsoft.com/office/drawing/2014/main" id="{148DE633-E469-480E-BB55-E558C6A27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792605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184</xdr:row>
      <xdr:rowOff>0</xdr:rowOff>
    </xdr:from>
    <xdr:ext cx="311150" cy="133350"/>
    <xdr:pic>
      <xdr:nvPicPr>
        <xdr:cNvPr id="112" name="Picture 87" descr="http://www.busch-jaeger-katalog.de/files/images_ONLINE/Symbol_wireless.gif">
          <a:extLst>
            <a:ext uri="{FF2B5EF4-FFF2-40B4-BE49-F238E27FC236}">
              <a16:creationId xmlns:a16="http://schemas.microsoft.com/office/drawing/2014/main" id="{43DD3C16-F045-4690-97E0-FA90CAB18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805940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184</xdr:row>
      <xdr:rowOff>0</xdr:rowOff>
    </xdr:from>
    <xdr:ext cx="311150" cy="133350"/>
    <xdr:pic>
      <xdr:nvPicPr>
        <xdr:cNvPr id="113" name="Picture 87" descr="http://www.busch-jaeger-katalog.de/files/images_ONLINE/Symbol_wireless.gif">
          <a:extLst>
            <a:ext uri="{FF2B5EF4-FFF2-40B4-BE49-F238E27FC236}">
              <a16:creationId xmlns:a16="http://schemas.microsoft.com/office/drawing/2014/main" id="{0E345289-33D7-4D5A-83AE-84730B459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819275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185</xdr:row>
      <xdr:rowOff>0</xdr:rowOff>
    </xdr:from>
    <xdr:ext cx="311150" cy="133350"/>
    <xdr:pic>
      <xdr:nvPicPr>
        <xdr:cNvPr id="114" name="Picture 87" descr="http://www.busch-jaeger-katalog.de/files/images_ONLINE/Symbol_wireless.gif">
          <a:extLst>
            <a:ext uri="{FF2B5EF4-FFF2-40B4-BE49-F238E27FC236}">
              <a16:creationId xmlns:a16="http://schemas.microsoft.com/office/drawing/2014/main" id="{78F0B770-D78A-4BD6-AD95-CF5323F67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832610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186</xdr:row>
      <xdr:rowOff>0</xdr:rowOff>
    </xdr:from>
    <xdr:ext cx="311150" cy="133350"/>
    <xdr:pic>
      <xdr:nvPicPr>
        <xdr:cNvPr id="115" name="Picture 87" descr="http://www.busch-jaeger-katalog.de/files/images_ONLINE/Symbol_wireless.gif">
          <a:extLst>
            <a:ext uri="{FF2B5EF4-FFF2-40B4-BE49-F238E27FC236}">
              <a16:creationId xmlns:a16="http://schemas.microsoft.com/office/drawing/2014/main" id="{D043DE24-6548-4823-ADAC-6D43DDF22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845945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187</xdr:row>
      <xdr:rowOff>0</xdr:rowOff>
    </xdr:from>
    <xdr:ext cx="311150" cy="133350"/>
    <xdr:pic>
      <xdr:nvPicPr>
        <xdr:cNvPr id="116" name="Picture 87" descr="http://www.busch-jaeger-katalog.de/files/images_ONLINE/Symbol_wireless.gif">
          <a:extLst>
            <a:ext uri="{FF2B5EF4-FFF2-40B4-BE49-F238E27FC236}">
              <a16:creationId xmlns:a16="http://schemas.microsoft.com/office/drawing/2014/main" id="{903F4F87-9918-46A8-8C89-8FA3F50DD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8592800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158750</xdr:colOff>
      <xdr:row>183</xdr:row>
      <xdr:rowOff>6350</xdr:rowOff>
    </xdr:from>
    <xdr:to>
      <xdr:col>1</xdr:col>
      <xdr:colOff>417225</xdr:colOff>
      <xdr:row>184</xdr:row>
      <xdr:rowOff>639</xdr:rowOff>
    </xdr:to>
    <xdr:pic>
      <xdr:nvPicPr>
        <xdr:cNvPr id="90" name="Afbeelding 89">
          <a:extLst>
            <a:ext uri="{FF2B5EF4-FFF2-40B4-BE49-F238E27FC236}">
              <a16:creationId xmlns:a16="http://schemas.microsoft.com/office/drawing/2014/main" id="{FF203A2C-E941-4E24-9E6F-A161E7B35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28600" y="17932400"/>
          <a:ext cx="244187" cy="114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184</xdr:row>
      <xdr:rowOff>7560</xdr:rowOff>
    </xdr:from>
    <xdr:to>
      <xdr:col>1</xdr:col>
      <xdr:colOff>381071</xdr:colOff>
      <xdr:row>185</xdr:row>
      <xdr:rowOff>34924</xdr:rowOff>
    </xdr:to>
    <xdr:pic>
      <xdr:nvPicPr>
        <xdr:cNvPr id="105" name="Afbeelding 104">
          <a:extLst>
            <a:ext uri="{FF2B5EF4-FFF2-40B4-BE49-F238E27FC236}">
              <a16:creationId xmlns:a16="http://schemas.microsoft.com/office/drawing/2014/main" id="{74C52634-EA18-4142-80B5-AE36A54B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66700" y="18200310"/>
          <a:ext cx="184221" cy="15754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185</xdr:row>
      <xdr:rowOff>25400</xdr:rowOff>
    </xdr:from>
    <xdr:to>
      <xdr:col>1</xdr:col>
      <xdr:colOff>379286</xdr:colOff>
      <xdr:row>186</xdr:row>
      <xdr:rowOff>36395</xdr:rowOff>
    </xdr:to>
    <xdr:pic>
      <xdr:nvPicPr>
        <xdr:cNvPr id="117" name="Afbeelding 116">
          <a:extLst>
            <a:ext uri="{FF2B5EF4-FFF2-40B4-BE49-F238E27FC236}">
              <a16:creationId xmlns:a16="http://schemas.microsoft.com/office/drawing/2014/main" id="{7A1D2716-D455-4E3A-967C-BFBC59F4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92100" y="18351500"/>
          <a:ext cx="135763" cy="12688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186</xdr:row>
      <xdr:rowOff>39091</xdr:rowOff>
    </xdr:from>
    <xdr:to>
      <xdr:col>1</xdr:col>
      <xdr:colOff>377825</xdr:colOff>
      <xdr:row>187</xdr:row>
      <xdr:rowOff>567</xdr:rowOff>
    </xdr:to>
    <xdr:pic>
      <xdr:nvPicPr>
        <xdr:cNvPr id="118" name="Afbeelding 117">
          <a:extLst>
            <a:ext uri="{FF2B5EF4-FFF2-40B4-BE49-F238E27FC236}">
              <a16:creationId xmlns:a16="http://schemas.microsoft.com/office/drawing/2014/main" id="{F2734587-ECAE-4905-8507-72C2320D2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98450" y="18498541"/>
          <a:ext cx="139700" cy="81492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187</xdr:row>
      <xdr:rowOff>22159</xdr:rowOff>
    </xdr:from>
    <xdr:to>
      <xdr:col>1</xdr:col>
      <xdr:colOff>455612</xdr:colOff>
      <xdr:row>187</xdr:row>
      <xdr:rowOff>112647</xdr:rowOff>
    </xdr:to>
    <xdr:pic>
      <xdr:nvPicPr>
        <xdr:cNvPr id="119" name="Afbeelding 118">
          <a:extLst>
            <a:ext uri="{FF2B5EF4-FFF2-40B4-BE49-F238E27FC236}">
              <a16:creationId xmlns:a16="http://schemas.microsoft.com/office/drawing/2014/main" id="{E57A469A-04DF-47B5-BC2A-3AEAD967D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4950" y="18614959"/>
          <a:ext cx="273049" cy="8572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21</xdr:row>
      <xdr:rowOff>54830</xdr:rowOff>
    </xdr:from>
    <xdr:to>
      <xdr:col>1</xdr:col>
      <xdr:colOff>340090</xdr:colOff>
      <xdr:row>23</xdr:row>
      <xdr:rowOff>1589</xdr:rowOff>
    </xdr:to>
    <xdr:pic>
      <xdr:nvPicPr>
        <xdr:cNvPr id="78" name="Afbeelding 77">
          <a:extLst>
            <a:ext uri="{FF2B5EF4-FFF2-40B4-BE49-F238E27FC236}">
              <a16:creationId xmlns:a16="http://schemas.microsoft.com/office/drawing/2014/main" id="{67F38BD0-BCFE-4770-922D-31D339F0F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34951" y="2385280"/>
          <a:ext cx="173084" cy="1801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255</xdr:row>
      <xdr:rowOff>6350</xdr:rowOff>
    </xdr:from>
    <xdr:to>
      <xdr:col>7</xdr:col>
      <xdr:colOff>188597</xdr:colOff>
      <xdr:row>256</xdr:row>
      <xdr:rowOff>1589</xdr:rowOff>
    </xdr:to>
    <xdr:pic>
      <xdr:nvPicPr>
        <xdr:cNvPr id="142" name="Picture 78">
          <a:extLst>
            <a:ext uri="{FF2B5EF4-FFF2-40B4-BE49-F238E27FC236}">
              <a16:creationId xmlns:a16="http://schemas.microsoft.com/office/drawing/2014/main" id="{D37FF813-0972-46D3-88D3-315BD0303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9700" y="26847800"/>
          <a:ext cx="100014" cy="103189"/>
        </a:xfrm>
        <a:prstGeom prst="rect">
          <a:avLst/>
        </a:prstGeom>
      </xdr:spPr>
    </xdr:pic>
    <xdr:clientData/>
  </xdr:twoCellAnchor>
  <xdr:twoCellAnchor editAs="oneCell">
    <xdr:from>
      <xdr:col>6</xdr:col>
      <xdr:colOff>408306</xdr:colOff>
      <xdr:row>258</xdr:row>
      <xdr:rowOff>53023</xdr:rowOff>
    </xdr:from>
    <xdr:to>
      <xdr:col>6</xdr:col>
      <xdr:colOff>973933</xdr:colOff>
      <xdr:row>262</xdr:row>
      <xdr:rowOff>250818</xdr:rowOff>
    </xdr:to>
    <xdr:pic>
      <xdr:nvPicPr>
        <xdr:cNvPr id="165" name="Afbeelding 164" descr="Lichtschakelaars opnieuw beleven">
          <a:hlinkClick xmlns:r="http://schemas.openxmlformats.org/officeDocument/2006/relationships" r:id="rId64" tooltip="Brochure Lichtschakelaars downloaden"/>
          <a:extLst>
            <a:ext uri="{FF2B5EF4-FFF2-40B4-BE49-F238E27FC236}">
              <a16:creationId xmlns:a16="http://schemas.microsoft.com/office/drawing/2014/main" id="{799718EE-E15E-434E-9182-F81942502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306" y="28290679"/>
          <a:ext cx="571975" cy="78596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178433</xdr:colOff>
      <xdr:row>15</xdr:row>
      <xdr:rowOff>79375</xdr:rowOff>
    </xdr:from>
    <xdr:to>
      <xdr:col>1</xdr:col>
      <xdr:colOff>340069</xdr:colOff>
      <xdr:row>17</xdr:row>
      <xdr:rowOff>34925</xdr:rowOff>
    </xdr:to>
    <xdr:pic>
      <xdr:nvPicPr>
        <xdr:cNvPr id="151" name="Afbeelding 150">
          <a:extLst>
            <a:ext uri="{FF2B5EF4-FFF2-40B4-BE49-F238E27FC236}">
              <a16:creationId xmlns:a16="http://schemas.microsoft.com/office/drawing/2014/main" id="{9E2563B0-6029-48A1-92AC-12BE9FC85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83" y="1952625"/>
          <a:ext cx="150206" cy="173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126431</xdr:colOff>
      <xdr:row>36</xdr:row>
      <xdr:rowOff>43181</xdr:rowOff>
    </xdr:from>
    <xdr:to>
      <xdr:col>1</xdr:col>
      <xdr:colOff>421640</xdr:colOff>
      <xdr:row>38</xdr:row>
      <xdr:rowOff>20909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2C61B8B9-5170-49FE-A51E-2598C09A4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98" y="3785448"/>
          <a:ext cx="299019" cy="257551"/>
        </a:xfrm>
        <a:prstGeom prst="rect">
          <a:avLst/>
        </a:prstGeom>
      </xdr:spPr>
    </xdr:pic>
    <xdr:clientData/>
  </xdr:twoCellAnchor>
  <xdr:twoCellAnchor editAs="oneCell">
    <xdr:from>
      <xdr:col>11</xdr:col>
      <xdr:colOff>166053</xdr:colOff>
      <xdr:row>258</xdr:row>
      <xdr:rowOff>2323</xdr:rowOff>
    </xdr:from>
    <xdr:to>
      <xdr:col>13</xdr:col>
      <xdr:colOff>48690</xdr:colOff>
      <xdr:row>262</xdr:row>
      <xdr:rowOff>261938</xdr:rowOff>
    </xdr:to>
    <xdr:pic>
      <xdr:nvPicPr>
        <xdr:cNvPr id="146" name="Afbeelding 145" descr="Busch-Welcome® IP Productoverzicht">
          <a:hlinkClick xmlns:r="http://schemas.openxmlformats.org/officeDocument/2006/relationships" r:id="rId68" tooltip="Brochure Busch-Welcome IP downloaden"/>
          <a:extLst>
            <a:ext uri="{FF2B5EF4-FFF2-40B4-BE49-F238E27FC236}">
              <a16:creationId xmlns:a16="http://schemas.microsoft.com/office/drawing/2014/main" id="{2ACE8EBF-95DB-4734-81CE-27E00C23B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1741" y="26104792"/>
          <a:ext cx="636699" cy="843021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304957</xdr:colOff>
      <xdr:row>229</xdr:row>
      <xdr:rowOff>69850</xdr:rowOff>
    </xdr:from>
    <xdr:to>
      <xdr:col>1</xdr:col>
      <xdr:colOff>571500</xdr:colOff>
      <xdr:row>231</xdr:row>
      <xdr:rowOff>76440</xdr:rowOff>
    </xdr:to>
    <xdr:pic>
      <xdr:nvPicPr>
        <xdr:cNvPr id="124" name="Afbeelding 123">
          <a:extLst>
            <a:ext uri="{FF2B5EF4-FFF2-40B4-BE49-F238E27FC236}">
              <a16:creationId xmlns:a16="http://schemas.microsoft.com/office/drawing/2014/main" id="{EA7E8AA0-BE56-4BD3-902B-FBF4D1464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74807" y="23412450"/>
          <a:ext cx="266543" cy="273291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176</xdr:row>
      <xdr:rowOff>0</xdr:rowOff>
    </xdr:from>
    <xdr:ext cx="311150" cy="133350"/>
    <xdr:pic>
      <xdr:nvPicPr>
        <xdr:cNvPr id="149" name="Picture 84" descr="http://www.busch-jaeger-katalog.de/files/images_ONLINE/Symbol_wireless.gif">
          <a:extLst>
            <a:ext uri="{FF2B5EF4-FFF2-40B4-BE49-F238E27FC236}">
              <a16:creationId xmlns:a16="http://schemas.microsoft.com/office/drawing/2014/main" id="{DFCC48D8-3075-4DBB-B82D-72ECFD4DD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5845367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59267</xdr:colOff>
      <xdr:row>150</xdr:row>
      <xdr:rowOff>25401</xdr:rowOff>
    </xdr:from>
    <xdr:to>
      <xdr:col>1</xdr:col>
      <xdr:colOff>588433</xdr:colOff>
      <xdr:row>155</xdr:row>
      <xdr:rowOff>36514</xdr:rowOff>
    </xdr:to>
    <xdr:pic>
      <xdr:nvPicPr>
        <xdr:cNvPr id="125" name="Afbeelding 124">
          <a:extLst>
            <a:ext uri="{FF2B5EF4-FFF2-40B4-BE49-F238E27FC236}">
              <a16:creationId xmlns:a16="http://schemas.microsoft.com/office/drawing/2014/main" id="{2A552364-BBA8-40A2-B5FC-BAF4B910D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7" y="13669434"/>
          <a:ext cx="601133" cy="601133"/>
        </a:xfrm>
        <a:prstGeom prst="rect">
          <a:avLst/>
        </a:prstGeom>
      </xdr:spPr>
    </xdr:pic>
    <xdr:clientData/>
  </xdr:twoCellAnchor>
  <xdr:twoCellAnchor editAs="oneCell">
    <xdr:from>
      <xdr:col>0</xdr:col>
      <xdr:colOff>55034</xdr:colOff>
      <xdr:row>154</xdr:row>
      <xdr:rowOff>122767</xdr:rowOff>
    </xdr:from>
    <xdr:to>
      <xdr:col>1</xdr:col>
      <xdr:colOff>588433</xdr:colOff>
      <xdr:row>160</xdr:row>
      <xdr:rowOff>15875</xdr:rowOff>
    </xdr:to>
    <xdr:pic>
      <xdr:nvPicPr>
        <xdr:cNvPr id="127" name="Afbeelding 126">
          <a:extLst>
            <a:ext uri="{FF2B5EF4-FFF2-40B4-BE49-F238E27FC236}">
              <a16:creationId xmlns:a16="http://schemas.microsoft.com/office/drawing/2014/main" id="{C1EC3F14-23E8-4575-B9EF-3D29A4F77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4" y="14232467"/>
          <a:ext cx="605366" cy="605366"/>
        </a:xfrm>
        <a:prstGeom prst="rect">
          <a:avLst/>
        </a:prstGeom>
      </xdr:spPr>
    </xdr:pic>
    <xdr:clientData/>
  </xdr:twoCellAnchor>
  <xdr:twoCellAnchor editAs="oneCell">
    <xdr:from>
      <xdr:col>0</xdr:col>
      <xdr:colOff>42335</xdr:colOff>
      <xdr:row>160</xdr:row>
      <xdr:rowOff>25401</xdr:rowOff>
    </xdr:from>
    <xdr:to>
      <xdr:col>1</xdr:col>
      <xdr:colOff>302154</xdr:colOff>
      <xdr:row>162</xdr:row>
      <xdr:rowOff>78318</xdr:rowOff>
    </xdr:to>
    <xdr:pic>
      <xdr:nvPicPr>
        <xdr:cNvPr id="135" name="Afbeelding 134">
          <a:extLst>
            <a:ext uri="{FF2B5EF4-FFF2-40B4-BE49-F238E27FC236}">
              <a16:creationId xmlns:a16="http://schemas.microsoft.com/office/drawing/2014/main" id="{2E3204F7-9D2F-453C-813A-EBC78FAB5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5" y="14850534"/>
          <a:ext cx="330198" cy="330198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296332</xdr:colOff>
      <xdr:row>160</xdr:row>
      <xdr:rowOff>46568</xdr:rowOff>
    </xdr:from>
    <xdr:to>
      <xdr:col>1</xdr:col>
      <xdr:colOff>592138</xdr:colOff>
      <xdr:row>162</xdr:row>
      <xdr:rowOff>76201</xdr:rowOff>
    </xdr:to>
    <xdr:pic>
      <xdr:nvPicPr>
        <xdr:cNvPr id="133" name="Afbeelding 132">
          <a:extLst>
            <a:ext uri="{FF2B5EF4-FFF2-40B4-BE49-F238E27FC236}">
              <a16:creationId xmlns:a16="http://schemas.microsoft.com/office/drawing/2014/main" id="{FD14D51E-DB62-4903-95E2-26C4F23F3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299" y="14871701"/>
          <a:ext cx="300567" cy="300566"/>
        </a:xfrm>
        <a:prstGeom prst="rect">
          <a:avLst/>
        </a:prstGeom>
      </xdr:spPr>
    </xdr:pic>
    <xdr:clientData/>
  </xdr:twoCellAnchor>
  <xdr:twoCellAnchor editAs="oneCell">
    <xdr:from>
      <xdr:col>6</xdr:col>
      <xdr:colOff>1033844</xdr:colOff>
      <xdr:row>258</xdr:row>
      <xdr:rowOff>56621</xdr:rowOff>
    </xdr:from>
    <xdr:to>
      <xdr:col>6</xdr:col>
      <xdr:colOff>1583169</xdr:colOff>
      <xdr:row>262</xdr:row>
      <xdr:rowOff>265906</xdr:rowOff>
    </xdr:to>
    <xdr:pic>
      <xdr:nvPicPr>
        <xdr:cNvPr id="175" name="Afbeelding 174" descr="Brochure Busch-free@home® flex">
          <a:hlinkClick xmlns:r="http://schemas.openxmlformats.org/officeDocument/2006/relationships" r:id="rId75" tooltip="Brochure Busch-free@home-flex"/>
          <a:extLst>
            <a:ext uri="{FF2B5EF4-FFF2-40B4-BE49-F238E27FC236}">
              <a16:creationId xmlns:a16="http://schemas.microsoft.com/office/drawing/2014/main" id="{4F1CF3C4-22B2-47F1-866F-20C5B6E9F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844" y="28294277"/>
          <a:ext cx="554086" cy="792692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25401</xdr:rowOff>
    </xdr:from>
    <xdr:to>
      <xdr:col>1</xdr:col>
      <xdr:colOff>250722</xdr:colOff>
      <xdr:row>124</xdr:row>
      <xdr:rowOff>55879</xdr:rowOff>
    </xdr:to>
    <xdr:pic>
      <xdr:nvPicPr>
        <xdr:cNvPr id="160" name="Picture 20" descr="Table&#10;&#10;Description automatically generated">
          <a:extLst>
            <a:ext uri="{FF2B5EF4-FFF2-40B4-BE49-F238E27FC236}">
              <a16:creationId xmlns:a16="http://schemas.microsoft.com/office/drawing/2014/main" id="{10DB5D0C-4696-4847-826D-03631264C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120" y="13670281"/>
          <a:ext cx="250722" cy="345439"/>
        </a:xfrm>
        <a:prstGeom prst="rect">
          <a:avLst/>
        </a:prstGeom>
      </xdr:spPr>
    </xdr:pic>
    <xdr:clientData/>
  </xdr:twoCellAnchor>
  <xdr:twoCellAnchor editAs="oneCell">
    <xdr:from>
      <xdr:col>0</xdr:col>
      <xdr:colOff>70261</xdr:colOff>
      <xdr:row>124</xdr:row>
      <xdr:rowOff>45720</xdr:rowOff>
    </xdr:from>
    <xdr:to>
      <xdr:col>1</xdr:col>
      <xdr:colOff>265570</xdr:colOff>
      <xdr:row>127</xdr:row>
      <xdr:rowOff>111445</xdr:rowOff>
    </xdr:to>
    <xdr:pic>
      <xdr:nvPicPr>
        <xdr:cNvPr id="176" name="Picture 41" descr="Diagram, table&#10;&#10;Description automatically generated">
          <a:extLst>
            <a:ext uri="{FF2B5EF4-FFF2-40B4-BE49-F238E27FC236}">
              <a16:creationId xmlns:a16="http://schemas.microsoft.com/office/drawing/2014/main" id="{9E9FCB61-5B14-4A3D-9808-90A362AF7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261" y="14005560"/>
          <a:ext cx="266429" cy="45719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124</xdr:row>
      <xdr:rowOff>63447</xdr:rowOff>
    </xdr:from>
    <xdr:to>
      <xdr:col>1</xdr:col>
      <xdr:colOff>554039</xdr:colOff>
      <xdr:row>127</xdr:row>
      <xdr:rowOff>113507</xdr:rowOff>
    </xdr:to>
    <xdr:pic>
      <xdr:nvPicPr>
        <xdr:cNvPr id="178" name="Picture 40" descr="A picture containing graphical user interface&#10;&#10;Description automatically generated">
          <a:extLst>
            <a:ext uri="{FF2B5EF4-FFF2-40B4-BE49-F238E27FC236}">
              <a16:creationId xmlns:a16="http://schemas.microsoft.com/office/drawing/2014/main" id="{284A610C-4F02-4C37-B3AA-14F69AED8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920" y="14023287"/>
          <a:ext cx="254000" cy="44629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121</xdr:row>
      <xdr:rowOff>25401</xdr:rowOff>
    </xdr:from>
    <xdr:to>
      <xdr:col>1</xdr:col>
      <xdr:colOff>550228</xdr:colOff>
      <xdr:row>125</xdr:row>
      <xdr:rowOff>36215</xdr:rowOff>
    </xdr:to>
    <xdr:pic>
      <xdr:nvPicPr>
        <xdr:cNvPr id="179" name="Picture 21" descr="Table&#10;&#10;Description automatically generated">
          <a:extLst>
            <a:ext uri="{FF2B5EF4-FFF2-40B4-BE49-F238E27FC236}">
              <a16:creationId xmlns:a16="http://schemas.microsoft.com/office/drawing/2014/main" id="{54A955C7-08CA-4F6A-BC09-6BB4C1753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921" y="13670281"/>
          <a:ext cx="243839" cy="453089"/>
        </a:xfrm>
        <a:prstGeom prst="rect">
          <a:avLst/>
        </a:prstGeom>
      </xdr:spPr>
    </xdr:pic>
    <xdr:clientData/>
  </xdr:twoCellAnchor>
  <xdr:twoCellAnchor editAs="oneCell">
    <xdr:from>
      <xdr:col>1</xdr:col>
      <xdr:colOff>142240</xdr:colOff>
      <xdr:row>129</xdr:row>
      <xdr:rowOff>81280</xdr:rowOff>
    </xdr:from>
    <xdr:to>
      <xdr:col>1</xdr:col>
      <xdr:colOff>401320</xdr:colOff>
      <xdr:row>131</xdr:row>
      <xdr:rowOff>76200</xdr:rowOff>
    </xdr:to>
    <xdr:pic>
      <xdr:nvPicPr>
        <xdr:cNvPr id="67" name="Afbeelding 66">
          <a:extLst>
            <a:ext uri="{FF2B5EF4-FFF2-40B4-BE49-F238E27FC236}">
              <a16:creationId xmlns:a16="http://schemas.microsoft.com/office/drawing/2014/main" id="{22A01463-0015-4BBB-BEAB-C51FDAE50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14701520"/>
          <a:ext cx="259080" cy="25908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127</xdr:row>
      <xdr:rowOff>96520</xdr:rowOff>
    </xdr:from>
    <xdr:to>
      <xdr:col>1</xdr:col>
      <xdr:colOff>440692</xdr:colOff>
      <xdr:row>130</xdr:row>
      <xdr:rowOff>40638</xdr:rowOff>
    </xdr:to>
    <xdr:pic>
      <xdr:nvPicPr>
        <xdr:cNvPr id="180" name="Afbeelding 179">
          <a:extLst>
            <a:ext uri="{FF2B5EF4-FFF2-40B4-BE49-F238E27FC236}">
              <a16:creationId xmlns:a16="http://schemas.microsoft.com/office/drawing/2014/main" id="{4797A364-731D-43D6-AB4D-035E6BEE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4452600"/>
          <a:ext cx="340360" cy="340360"/>
        </a:xfrm>
        <a:prstGeom prst="rect">
          <a:avLst/>
        </a:prstGeom>
      </xdr:spPr>
    </xdr:pic>
    <xdr:clientData/>
  </xdr:twoCellAnchor>
  <xdr:twoCellAnchor>
    <xdr:from>
      <xdr:col>1</xdr:col>
      <xdr:colOff>219710</xdr:colOff>
      <xdr:row>164</xdr:row>
      <xdr:rowOff>33020</xdr:rowOff>
    </xdr:from>
    <xdr:to>
      <xdr:col>1</xdr:col>
      <xdr:colOff>624840</xdr:colOff>
      <xdr:row>165</xdr:row>
      <xdr:rowOff>100245</xdr:rowOff>
    </xdr:to>
    <xdr:pic>
      <xdr:nvPicPr>
        <xdr:cNvPr id="2" name="Afbeelding 585291">
          <a:extLst>
            <a:ext uri="{FF2B5EF4-FFF2-40B4-BE49-F238E27FC236}">
              <a16:creationId xmlns:a16="http://schemas.microsoft.com/office/drawing/2014/main" id="{664C7A6A-9E22-A0C4-3467-4D06F8D68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30" y="17660620"/>
          <a:ext cx="405130" cy="199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167</xdr:row>
      <xdr:rowOff>25400</xdr:rowOff>
    </xdr:from>
    <xdr:to>
      <xdr:col>1</xdr:col>
      <xdr:colOff>230506</xdr:colOff>
      <xdr:row>169</xdr:row>
      <xdr:rowOff>74243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77E7ECA3-D3F0-6ACE-3FF9-F7F30D73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17962880"/>
          <a:ext cx="182880" cy="308239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335280</xdr:colOff>
      <xdr:row>167</xdr:row>
      <xdr:rowOff>25401</xdr:rowOff>
    </xdr:from>
    <xdr:to>
      <xdr:col>1</xdr:col>
      <xdr:colOff>517386</xdr:colOff>
      <xdr:row>169</xdr:row>
      <xdr:rowOff>76200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79082612-CEF0-CCA0-708F-55333A32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7962881"/>
          <a:ext cx="186867" cy="314959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258</xdr:row>
      <xdr:rowOff>63499</xdr:rowOff>
    </xdr:from>
    <xdr:to>
      <xdr:col>4</xdr:col>
      <xdr:colOff>782827</xdr:colOff>
      <xdr:row>262</xdr:row>
      <xdr:rowOff>249239</xdr:rowOff>
    </xdr:to>
    <xdr:pic>
      <xdr:nvPicPr>
        <xdr:cNvPr id="71" name="Picture 70">
          <a:hlinkClick xmlns:r="http://schemas.openxmlformats.org/officeDocument/2006/relationships" r:id="rId86" tooltip="Download de brochure Busch-free@home"/>
          <a:extLst>
            <a:ext uri="{FF2B5EF4-FFF2-40B4-BE49-F238E27FC236}">
              <a16:creationId xmlns:a16="http://schemas.microsoft.com/office/drawing/2014/main" id="{F551FDE6-1458-8A16-3357-EBC31ECE5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3" y="28301155"/>
          <a:ext cx="546289" cy="77390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321468</xdr:colOff>
      <xdr:row>258</xdr:row>
      <xdr:rowOff>31750</xdr:rowOff>
    </xdr:from>
    <xdr:to>
      <xdr:col>11</xdr:col>
      <xdr:colOff>106363</xdr:colOff>
      <xdr:row>262</xdr:row>
      <xdr:rowOff>263592</xdr:rowOff>
    </xdr:to>
    <xdr:pic>
      <xdr:nvPicPr>
        <xdr:cNvPr id="121" name="Picture 120">
          <a:hlinkClick xmlns:r="http://schemas.openxmlformats.org/officeDocument/2006/relationships" r:id="rId88" tooltip="Download de brochure Deurcommunicatie"/>
          <a:extLst>
            <a:ext uri="{FF2B5EF4-FFF2-40B4-BE49-F238E27FC236}">
              <a16:creationId xmlns:a16="http://schemas.microsoft.com/office/drawing/2014/main" id="{56A0C464-E150-EB6C-4B60-7AAD315E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406" y="28269406"/>
          <a:ext cx="575469" cy="81524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835072</xdr:colOff>
      <xdr:row>258</xdr:row>
      <xdr:rowOff>23812</xdr:rowOff>
    </xdr:from>
    <xdr:to>
      <xdr:col>6</xdr:col>
      <xdr:colOff>363587</xdr:colOff>
      <xdr:row>262</xdr:row>
      <xdr:rowOff>250031</xdr:rowOff>
    </xdr:to>
    <xdr:pic>
      <xdr:nvPicPr>
        <xdr:cNvPr id="136" name="Picture 135">
          <a:hlinkClick xmlns:r="http://schemas.openxmlformats.org/officeDocument/2006/relationships" r:id="rId90" tooltip="Download de brochure Busch-free@home (volledig overzicht)"/>
          <a:extLst>
            <a:ext uri="{FF2B5EF4-FFF2-40B4-BE49-F238E27FC236}">
              <a16:creationId xmlns:a16="http://schemas.microsoft.com/office/drawing/2014/main" id="{A38583E3-6FFE-A85D-BF84-29CE8951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260" y="28261468"/>
          <a:ext cx="571501" cy="80962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1624619</xdr:colOff>
      <xdr:row>258</xdr:row>
      <xdr:rowOff>59532</xdr:rowOff>
    </xdr:from>
    <xdr:to>
      <xdr:col>7</xdr:col>
      <xdr:colOff>269874</xdr:colOff>
      <xdr:row>262</xdr:row>
      <xdr:rowOff>266898</xdr:rowOff>
    </xdr:to>
    <xdr:pic>
      <xdr:nvPicPr>
        <xdr:cNvPr id="157" name="Picture 156">
          <a:hlinkClick xmlns:r="http://schemas.openxmlformats.org/officeDocument/2006/relationships" r:id="rId92" tooltip="Download de Smarter Home brochure"/>
          <a:extLst>
            <a:ext uri="{FF2B5EF4-FFF2-40B4-BE49-F238E27FC236}">
              <a16:creationId xmlns:a16="http://schemas.microsoft.com/office/drawing/2014/main" id="{0CB58FE6-5197-B7B4-12EF-C7C49EEC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619" y="28297188"/>
          <a:ext cx="558193" cy="7907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7</xdr:col>
      <xdr:colOff>0</xdr:colOff>
      <xdr:row>93</xdr:row>
      <xdr:rowOff>0</xdr:rowOff>
    </xdr:from>
    <xdr:ext cx="311150" cy="133350"/>
    <xdr:pic>
      <xdr:nvPicPr>
        <xdr:cNvPr id="196" name="Picture 64" descr="http://www.busch-jaeger-katalog.de/files/images_ONLINE/Symbol_wireless.gif">
          <a:extLst>
            <a:ext uri="{FF2B5EF4-FFF2-40B4-BE49-F238E27FC236}">
              <a16:creationId xmlns:a16="http://schemas.microsoft.com/office/drawing/2014/main" id="{C2F60B3C-64BC-4769-8394-B081F077A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1938" y="14648656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94</xdr:row>
      <xdr:rowOff>0</xdr:rowOff>
    </xdr:from>
    <xdr:ext cx="311150" cy="133350"/>
    <xdr:pic>
      <xdr:nvPicPr>
        <xdr:cNvPr id="197" name="Picture 64" descr="http://www.busch-jaeger-katalog.de/files/images_ONLINE/Symbol_wireless.gif">
          <a:extLst>
            <a:ext uri="{FF2B5EF4-FFF2-40B4-BE49-F238E27FC236}">
              <a16:creationId xmlns:a16="http://schemas.microsoft.com/office/drawing/2014/main" id="{C751FE18-C596-4C37-BAF7-2FE528E32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1938" y="14783594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171027</xdr:colOff>
      <xdr:row>92</xdr:row>
      <xdr:rowOff>128237</xdr:rowOff>
    </xdr:from>
    <xdr:ext cx="116894" cy="122882"/>
    <xdr:pic>
      <xdr:nvPicPr>
        <xdr:cNvPr id="198" name="Afbeelding 197" descr="Bluetooth - Free multimedia icons">
          <a:extLst>
            <a:ext uri="{FF2B5EF4-FFF2-40B4-BE49-F238E27FC236}">
              <a16:creationId xmlns:a16="http://schemas.microsoft.com/office/drawing/2014/main" id="{EDAA966D-3620-422C-B12F-58E46BF92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402" y="14641956"/>
          <a:ext cx="116894" cy="122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94</xdr:row>
      <xdr:rowOff>0</xdr:rowOff>
    </xdr:from>
    <xdr:ext cx="116418" cy="131139"/>
    <xdr:pic>
      <xdr:nvPicPr>
        <xdr:cNvPr id="199" name="Afbeelding 198" descr="Bluetooth - Free multimedia icons">
          <a:extLst>
            <a:ext uri="{FF2B5EF4-FFF2-40B4-BE49-F238E27FC236}">
              <a16:creationId xmlns:a16="http://schemas.microsoft.com/office/drawing/2014/main" id="{0AA51D03-5C01-4F0D-8A19-AE9D4DEF9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031" y="14783594"/>
          <a:ext cx="116418" cy="13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87</xdr:row>
      <xdr:rowOff>12700</xdr:rowOff>
    </xdr:from>
    <xdr:ext cx="284140" cy="292629"/>
    <xdr:pic>
      <xdr:nvPicPr>
        <xdr:cNvPr id="200" name="Afbeelding 199">
          <a:extLst>
            <a:ext uri="{FF2B5EF4-FFF2-40B4-BE49-F238E27FC236}">
              <a16:creationId xmlns:a16="http://schemas.microsoft.com/office/drawing/2014/main" id="{5F8246FF-25F4-4E49-9F38-2BE6499E5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851731"/>
          <a:ext cx="284140" cy="29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266513</xdr:colOff>
      <xdr:row>89</xdr:row>
      <xdr:rowOff>71655</xdr:rowOff>
    </xdr:from>
    <xdr:ext cx="282985" cy="276540"/>
    <xdr:pic>
      <xdr:nvPicPr>
        <xdr:cNvPr id="201" name="Afbeelding 200">
          <a:extLst>
            <a:ext uri="{FF2B5EF4-FFF2-40B4-BE49-F238E27FC236}">
              <a16:creationId xmlns:a16="http://schemas.microsoft.com/office/drawing/2014/main" id="{21B56FCC-ED6A-43C3-BD76-CE3DDBBB8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951" y="14180561"/>
          <a:ext cx="282985" cy="27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42333</xdr:colOff>
      <xdr:row>89</xdr:row>
      <xdr:rowOff>71966</xdr:rowOff>
    </xdr:from>
    <xdr:ext cx="293667" cy="291041"/>
    <xdr:pic>
      <xdr:nvPicPr>
        <xdr:cNvPr id="202" name="Afbeelding 201">
          <a:extLst>
            <a:ext uri="{FF2B5EF4-FFF2-40B4-BE49-F238E27FC236}">
              <a16:creationId xmlns:a16="http://schemas.microsoft.com/office/drawing/2014/main" id="{505EC59B-E412-4032-9379-A4095D9D8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" y="14180872"/>
          <a:ext cx="293667" cy="291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266701</xdr:colOff>
      <xdr:row>87</xdr:row>
      <xdr:rowOff>12441</xdr:rowOff>
    </xdr:from>
    <xdr:ext cx="287339" cy="295533"/>
    <xdr:pic>
      <xdr:nvPicPr>
        <xdr:cNvPr id="203" name="Afbeelding 202">
          <a:extLst>
            <a:ext uri="{FF2B5EF4-FFF2-40B4-BE49-F238E27FC236}">
              <a16:creationId xmlns:a16="http://schemas.microsoft.com/office/drawing/2014/main" id="{56A4F65D-2029-40C3-9FF4-0B628F16E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13851472"/>
          <a:ext cx="287339" cy="295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55035</xdr:colOff>
      <xdr:row>93</xdr:row>
      <xdr:rowOff>4235</xdr:rowOff>
    </xdr:from>
    <xdr:ext cx="247650" cy="248171"/>
    <xdr:pic>
      <xdr:nvPicPr>
        <xdr:cNvPr id="204" name="Afbeelding 203">
          <a:extLst>
            <a:ext uri="{FF2B5EF4-FFF2-40B4-BE49-F238E27FC236}">
              <a16:creationId xmlns:a16="http://schemas.microsoft.com/office/drawing/2014/main" id="{1B83FA0C-123F-412D-8AEB-73A2763D4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5" y="14652891"/>
          <a:ext cx="247650" cy="248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270935</xdr:colOff>
      <xdr:row>93</xdr:row>
      <xdr:rowOff>4235</xdr:rowOff>
    </xdr:from>
    <xdr:ext cx="245005" cy="248171"/>
    <xdr:pic>
      <xdr:nvPicPr>
        <xdr:cNvPr id="205" name="Afbeelding 204">
          <a:extLst>
            <a:ext uri="{FF2B5EF4-FFF2-40B4-BE49-F238E27FC236}">
              <a16:creationId xmlns:a16="http://schemas.microsoft.com/office/drawing/2014/main" id="{E54F56EA-6E3A-44E1-83AE-516FD0D9C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373" y="14652891"/>
          <a:ext cx="245005" cy="248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96</xdr:row>
      <xdr:rowOff>0</xdr:rowOff>
    </xdr:from>
    <xdr:ext cx="311150" cy="133350"/>
    <xdr:pic>
      <xdr:nvPicPr>
        <xdr:cNvPr id="206" name="Picture 64" descr="http://www.busch-jaeger-katalog.de/files/images_ONLINE/Symbol_wireless.gif">
          <a:extLst>
            <a:ext uri="{FF2B5EF4-FFF2-40B4-BE49-F238E27FC236}">
              <a16:creationId xmlns:a16="http://schemas.microsoft.com/office/drawing/2014/main" id="{E3EE579F-4606-4BB8-AA30-B48E9AB7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1938" y="14982031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95</xdr:row>
      <xdr:rowOff>35719</xdr:rowOff>
    </xdr:from>
    <xdr:ext cx="116418" cy="131139"/>
    <xdr:pic>
      <xdr:nvPicPr>
        <xdr:cNvPr id="207" name="Afbeelding 206" descr="Bluetooth - Free multimedia icons">
          <a:extLst>
            <a:ext uri="{FF2B5EF4-FFF2-40B4-BE49-F238E27FC236}">
              <a16:creationId xmlns:a16="http://schemas.microsoft.com/office/drawing/2014/main" id="{7B4585A5-6C62-4174-871E-4E7609701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031" y="9425782"/>
          <a:ext cx="116418" cy="13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21166</xdr:colOff>
      <xdr:row>96</xdr:row>
      <xdr:rowOff>54278</xdr:rowOff>
    </xdr:from>
    <xdr:ext cx="190500" cy="192844"/>
    <xdr:pic>
      <xdr:nvPicPr>
        <xdr:cNvPr id="208" name="Afbeelding 207">
          <a:extLst>
            <a:ext uri="{FF2B5EF4-FFF2-40B4-BE49-F238E27FC236}">
              <a16:creationId xmlns:a16="http://schemas.microsoft.com/office/drawing/2014/main" id="{7A25C648-F07C-4A6F-9232-8607483E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04" y="15036309"/>
          <a:ext cx="190500" cy="192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97</xdr:row>
      <xdr:rowOff>0</xdr:rowOff>
    </xdr:from>
    <xdr:ext cx="311150" cy="133350"/>
    <xdr:pic>
      <xdr:nvPicPr>
        <xdr:cNvPr id="209" name="Picture 64" descr="http://www.busch-jaeger-katalog.de/files/images_ONLINE/Symbol_wireless.gif">
          <a:extLst>
            <a:ext uri="{FF2B5EF4-FFF2-40B4-BE49-F238E27FC236}">
              <a16:creationId xmlns:a16="http://schemas.microsoft.com/office/drawing/2014/main" id="{37A528D1-BADB-467B-89F9-15E19C3E6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1938" y="15116969"/>
          <a:ext cx="3111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97</xdr:row>
      <xdr:rowOff>3968</xdr:rowOff>
    </xdr:from>
    <xdr:ext cx="116418" cy="131139"/>
    <xdr:pic>
      <xdr:nvPicPr>
        <xdr:cNvPr id="210" name="Afbeelding 209" descr="Bluetooth - Free multimedia icons">
          <a:extLst>
            <a:ext uri="{FF2B5EF4-FFF2-40B4-BE49-F238E27FC236}">
              <a16:creationId xmlns:a16="http://schemas.microsoft.com/office/drawing/2014/main" id="{66D4CD81-BA28-47B6-8444-9BB3C082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031" y="9568656"/>
          <a:ext cx="116418" cy="13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317501</xdr:colOff>
      <xdr:row>96</xdr:row>
      <xdr:rowOff>57470</xdr:rowOff>
    </xdr:from>
    <xdr:ext cx="179407" cy="189654"/>
    <xdr:pic>
      <xdr:nvPicPr>
        <xdr:cNvPr id="211" name="Afbeelding 210">
          <a:extLst>
            <a:ext uri="{FF2B5EF4-FFF2-40B4-BE49-F238E27FC236}">
              <a16:creationId xmlns:a16="http://schemas.microsoft.com/office/drawing/2014/main" id="{E767E7AB-A697-4D9E-93E6-05CC39163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939" y="15039501"/>
          <a:ext cx="179407" cy="18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150813</xdr:colOff>
      <xdr:row>142</xdr:row>
      <xdr:rowOff>47625</xdr:rowOff>
    </xdr:from>
    <xdr:to>
      <xdr:col>1</xdr:col>
      <xdr:colOff>324485</xdr:colOff>
      <xdr:row>144</xdr:row>
      <xdr:rowOff>8096</xdr:rowOff>
    </xdr:to>
    <xdr:pic>
      <xdr:nvPicPr>
        <xdr:cNvPr id="213" name="Picture 68" descr="http://fotos.futurasmus-knxgroup.org/ABB/SVS301605.jpg">
          <a:extLst>
            <a:ext uri="{FF2B5EF4-FFF2-40B4-BE49-F238E27FC236}">
              <a16:creationId xmlns:a16="http://schemas.microsoft.com/office/drawing/2014/main" id="{E733DB7A-0882-4291-AEFE-587B27430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1" y="14954250"/>
          <a:ext cx="173672" cy="144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261938</xdr:colOff>
      <xdr:row>140</xdr:row>
      <xdr:rowOff>1</xdr:rowOff>
    </xdr:from>
    <xdr:to>
      <xdr:col>1</xdr:col>
      <xdr:colOff>551656</xdr:colOff>
      <xdr:row>142</xdr:row>
      <xdr:rowOff>19844</xdr:rowOff>
    </xdr:to>
    <xdr:pic>
      <xdr:nvPicPr>
        <xdr:cNvPr id="224" name="Afbeelding 223">
          <a:extLst>
            <a:ext uri="{FF2B5EF4-FFF2-40B4-BE49-F238E27FC236}">
              <a16:creationId xmlns:a16="http://schemas.microsoft.com/office/drawing/2014/main" id="{D14A4BA9-22E3-BD03-15D5-30DFC2CC6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4231939"/>
          <a:ext cx="289718" cy="289718"/>
        </a:xfrm>
        <a:prstGeom prst="rect">
          <a:avLst/>
        </a:prstGeom>
      </xdr:spPr>
    </xdr:pic>
    <xdr:clientData/>
  </xdr:twoCellAnchor>
  <xdr:twoCellAnchor editAs="oneCell">
    <xdr:from>
      <xdr:col>0</xdr:col>
      <xdr:colOff>67470</xdr:colOff>
      <xdr:row>139</xdr:row>
      <xdr:rowOff>39689</xdr:rowOff>
    </xdr:from>
    <xdr:to>
      <xdr:col>1</xdr:col>
      <xdr:colOff>305593</xdr:colOff>
      <xdr:row>143</xdr:row>
      <xdr:rowOff>15875</xdr:rowOff>
    </xdr:to>
    <xdr:pic>
      <xdr:nvPicPr>
        <xdr:cNvPr id="226" name="Afbeelding 225">
          <a:extLst>
            <a:ext uri="{FF2B5EF4-FFF2-40B4-BE49-F238E27FC236}">
              <a16:creationId xmlns:a16="http://schemas.microsoft.com/office/drawing/2014/main" id="{939870B5-C68E-B8BA-5354-DFC49C19A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70" y="14220033"/>
          <a:ext cx="309561" cy="309561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136</xdr:row>
      <xdr:rowOff>111125</xdr:rowOff>
    </xdr:from>
    <xdr:to>
      <xdr:col>1</xdr:col>
      <xdr:colOff>130969</xdr:colOff>
      <xdr:row>138</xdr:row>
      <xdr:rowOff>6954</xdr:rowOff>
    </xdr:to>
    <xdr:pic>
      <xdr:nvPicPr>
        <xdr:cNvPr id="227" name="Afbeelding 226">
          <a:extLst>
            <a:ext uri="{FF2B5EF4-FFF2-40B4-BE49-F238E27FC236}">
              <a16:creationId xmlns:a16="http://schemas.microsoft.com/office/drawing/2014/main" id="{8B969957-E24D-D067-80A5-86C74609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9688" y="13886656"/>
          <a:ext cx="162719" cy="165704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154782</xdr:colOff>
      <xdr:row>136</xdr:row>
      <xdr:rowOff>95251</xdr:rowOff>
    </xdr:from>
    <xdr:to>
      <xdr:col>1</xdr:col>
      <xdr:colOff>333375</xdr:colOff>
      <xdr:row>138</xdr:row>
      <xdr:rowOff>7246</xdr:rowOff>
    </xdr:to>
    <xdr:pic>
      <xdr:nvPicPr>
        <xdr:cNvPr id="228" name="Afbeelding 227">
          <a:extLst>
            <a:ext uri="{FF2B5EF4-FFF2-40B4-BE49-F238E27FC236}">
              <a16:creationId xmlns:a16="http://schemas.microsoft.com/office/drawing/2014/main" id="{57D5A934-BA9D-23FF-46E8-4959FB2CF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26220" y="13870782"/>
          <a:ext cx="178593" cy="181870"/>
        </a:xfrm>
        <a:prstGeom prst="rect">
          <a:avLst/>
        </a:prstGeom>
      </xdr:spPr>
    </xdr:pic>
    <xdr:clientData/>
  </xdr:twoCellAnchor>
  <xdr:twoCellAnchor editAs="oneCell">
    <xdr:from>
      <xdr:col>1</xdr:col>
      <xdr:colOff>358776</xdr:colOff>
      <xdr:row>136</xdr:row>
      <xdr:rowOff>82289</xdr:rowOff>
    </xdr:from>
    <xdr:to>
      <xdr:col>1</xdr:col>
      <xdr:colOff>551656</xdr:colOff>
      <xdr:row>138</xdr:row>
      <xdr:rowOff>8833</xdr:rowOff>
    </xdr:to>
    <xdr:pic>
      <xdr:nvPicPr>
        <xdr:cNvPr id="229" name="Afbeelding 228">
          <a:extLst>
            <a:ext uri="{FF2B5EF4-FFF2-40B4-BE49-F238E27FC236}">
              <a16:creationId xmlns:a16="http://schemas.microsoft.com/office/drawing/2014/main" id="{2B9CC3B0-EBF5-46E9-A25F-B8417F0E5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30214" y="13857820"/>
          <a:ext cx="192880" cy="1964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233</xdr:row>
      <xdr:rowOff>27781</xdr:rowOff>
    </xdr:from>
    <xdr:to>
      <xdr:col>2</xdr:col>
      <xdr:colOff>246063</xdr:colOff>
      <xdr:row>235</xdr:row>
      <xdr:rowOff>19726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2C9C44D2-5A5A-ADF3-96C2-A0DEA2C2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1" y="24133969"/>
          <a:ext cx="857250" cy="2618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</xdr:colOff>
      <xdr:row>1</xdr:row>
      <xdr:rowOff>58281</xdr:rowOff>
    </xdr:from>
    <xdr:to>
      <xdr:col>14</xdr:col>
      <xdr:colOff>123031</xdr:colOff>
      <xdr:row>8</xdr:row>
      <xdr:rowOff>73594</xdr:rowOff>
    </xdr:to>
    <xdr:pic>
      <xdr:nvPicPr>
        <xdr:cNvPr id="22" name="Grafik 6">
          <a:hlinkClick xmlns:r="http://schemas.openxmlformats.org/officeDocument/2006/relationships" r:id="rId109" tooltip="Bekijk hier de laatste apps voor een Smarthome!"/>
          <a:extLst>
            <a:ext uri="{FF2B5EF4-FFF2-40B4-BE49-F238E27FC236}">
              <a16:creationId xmlns:a16="http://schemas.microsoft.com/office/drawing/2014/main" id="{32AD9686-F8EA-4A58-B367-286ED1D4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512595" y="217031"/>
          <a:ext cx="1023936" cy="1015438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59531</xdr:colOff>
      <xdr:row>1</xdr:row>
      <xdr:rowOff>39687</xdr:rowOff>
    </xdr:from>
    <xdr:to>
      <xdr:col>11</xdr:col>
      <xdr:colOff>438244</xdr:colOff>
      <xdr:row>2</xdr:row>
      <xdr:rowOff>146843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2EC0FCDE-FC88-FA51-1F15-50B678A56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9531" y="198437"/>
          <a:ext cx="5244401" cy="289719"/>
        </a:xfrm>
        <a:prstGeom prst="rect">
          <a:avLst/>
        </a:prstGeom>
      </xdr:spPr>
    </xdr:pic>
    <xdr:clientData/>
  </xdr:twoCellAnchor>
  <xdr:twoCellAnchor editAs="oneCell">
    <xdr:from>
      <xdr:col>13</xdr:col>
      <xdr:colOff>94786</xdr:colOff>
      <xdr:row>258</xdr:row>
      <xdr:rowOff>10849</xdr:rowOff>
    </xdr:from>
    <xdr:to>
      <xdr:col>13</xdr:col>
      <xdr:colOff>690563</xdr:colOff>
      <xdr:row>262</xdr:row>
      <xdr:rowOff>271461</xdr:rowOff>
    </xdr:to>
    <xdr:pic>
      <xdr:nvPicPr>
        <xdr:cNvPr id="41" name="Afbeelding 40">
          <a:hlinkClick xmlns:r="http://schemas.openxmlformats.org/officeDocument/2006/relationships" r:id="rId112" tooltip="Download de nieuwe Overzichtsbrochure 2023-2024"/>
          <a:extLst>
            <a:ext uri="{FF2B5EF4-FFF2-40B4-BE49-F238E27FC236}">
              <a16:creationId xmlns:a16="http://schemas.microsoft.com/office/drawing/2014/main" id="{8EB13958-7173-AA87-3C9F-EC5E2B8B7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536" y="26113318"/>
          <a:ext cx="595777" cy="84401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29290</xdr:rowOff>
    </xdr:from>
    <xdr:to>
      <xdr:col>17</xdr:col>
      <xdr:colOff>266700</xdr:colOff>
      <xdr:row>33</xdr:row>
      <xdr:rowOff>148747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DA091ED-BD19-6ACB-A6BB-90B6DD203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29290"/>
          <a:ext cx="11029950" cy="619640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usch-jaeger.nl/online-catalogus/detail/2CKA006220A0004" TargetMode="External"/><Relationship Id="rId117" Type="http://schemas.openxmlformats.org/officeDocument/2006/relationships/hyperlink" Target="https://www.busch-jaeger.nl/online-catalogus/detail/2TMA310010W0001" TargetMode="External"/><Relationship Id="rId21" Type="http://schemas.openxmlformats.org/officeDocument/2006/relationships/hyperlink" Target="https://www.busch-jaeger.nl/online-catalogus/detail/2CDG510012R0021" TargetMode="External"/><Relationship Id="rId42" Type="http://schemas.openxmlformats.org/officeDocument/2006/relationships/hyperlink" Target="https://www.busch-jaeger.nl/online-catalogus/detail/2CKA006220A0886" TargetMode="External"/><Relationship Id="rId47" Type="http://schemas.openxmlformats.org/officeDocument/2006/relationships/hyperlink" Target="https://www.busch-jaeger.nl/online-catalogus/detail/2CKA006330A0017" TargetMode="External"/><Relationship Id="rId63" Type="http://schemas.openxmlformats.org/officeDocument/2006/relationships/hyperlink" Target="http://www.abbconnect.nl/details/index.aspx?id=1644952&amp;relatedProdLanguage=nl&amp;relatedProdCountry=nl" TargetMode="External"/><Relationship Id="rId68" Type="http://schemas.openxmlformats.org/officeDocument/2006/relationships/hyperlink" Target="https://www.busch-jaeger.nl/online-catalogus/detail/2CKA006220A0388" TargetMode="External"/><Relationship Id="rId84" Type="http://schemas.openxmlformats.org/officeDocument/2006/relationships/hyperlink" Target="https://www.busch-jaeger.nl/online-catalogus/detail/2CKA006220A0358" TargetMode="External"/><Relationship Id="rId89" Type="http://schemas.openxmlformats.org/officeDocument/2006/relationships/hyperlink" Target="https://www.busch-jaeger.nl/online-catalogus/detail/2CKA006220A0753" TargetMode="External"/><Relationship Id="rId112" Type="http://schemas.openxmlformats.org/officeDocument/2006/relationships/hyperlink" Target="https://www.abbconnect.nl/details/index.aspx?id=1625711&amp;relatedProdLanguage=nl&amp;relatedProdCountry=nl" TargetMode="External"/><Relationship Id="rId16" Type="http://schemas.openxmlformats.org/officeDocument/2006/relationships/hyperlink" Target="https://www.busch-jaeger.nl/online-catalogus/detail/GHQ6310009R0001" TargetMode="External"/><Relationship Id="rId107" Type="http://schemas.openxmlformats.org/officeDocument/2006/relationships/hyperlink" Target="https://www.busch-jaeger.nl/online-catalogus/detail/2CKA006800A3050" TargetMode="External"/><Relationship Id="rId11" Type="http://schemas.openxmlformats.org/officeDocument/2006/relationships/hyperlink" Target="https://abb-elsupport.nl/offertes/nieuwe-offerte/productgroep-welcome/" TargetMode="External"/><Relationship Id="rId32" Type="http://schemas.openxmlformats.org/officeDocument/2006/relationships/hyperlink" Target="https://www.busch-jaeger.nl/online-catalogus/detail/2CKA006220A0015" TargetMode="External"/><Relationship Id="rId37" Type="http://schemas.openxmlformats.org/officeDocument/2006/relationships/hyperlink" Target="https://www.busch-jaeger.nl/online-catalogus/detail/2CKA006151A0171" TargetMode="External"/><Relationship Id="rId53" Type="http://schemas.openxmlformats.org/officeDocument/2006/relationships/hyperlink" Target="https://www.busch-jaeger.nl/online-catalogus/detail/2TMA310050W0001" TargetMode="External"/><Relationship Id="rId58" Type="http://schemas.openxmlformats.org/officeDocument/2006/relationships/hyperlink" Target="https://www.busch-jaeger.nl/online-catalogus/detail/2TMA310050W0004" TargetMode="External"/><Relationship Id="rId74" Type="http://schemas.openxmlformats.org/officeDocument/2006/relationships/hyperlink" Target="https://www.abbconnect.nl/details/index.aspx?id=1633444&amp;relatedProdLanguage=nl&amp;relatedProdCountry=nl" TargetMode="External"/><Relationship Id="rId79" Type="http://schemas.openxmlformats.org/officeDocument/2006/relationships/hyperlink" Target="https://www.busch-jaeger.nl/online-catalogus/detail/2CKA006220A0355" TargetMode="External"/><Relationship Id="rId102" Type="http://schemas.openxmlformats.org/officeDocument/2006/relationships/hyperlink" Target="https://www.busch-jaeger.nl/online-catalogus/detail/2CKA006220A0010" TargetMode="External"/><Relationship Id="rId5" Type="http://schemas.openxmlformats.org/officeDocument/2006/relationships/hyperlink" Target="http://support.busch-jaeger.nl/faq/busch-freehome/" TargetMode="External"/><Relationship Id="rId90" Type="http://schemas.openxmlformats.org/officeDocument/2006/relationships/hyperlink" Target="https://www.busch-jaeger.nl/online-catalogus/detail/2CKA006220A0754" TargetMode="External"/><Relationship Id="rId95" Type="http://schemas.openxmlformats.org/officeDocument/2006/relationships/hyperlink" Target="https://www.busch-jaeger.nl/online-catalogus/detail/2CKA006220A0515" TargetMode="External"/><Relationship Id="rId22" Type="http://schemas.openxmlformats.org/officeDocument/2006/relationships/hyperlink" Target="https://www.busch-jaeger.nl/online-catalogus/detail/2CKA006220A0025" TargetMode="External"/><Relationship Id="rId27" Type="http://schemas.openxmlformats.org/officeDocument/2006/relationships/hyperlink" Target="https://www.busch-jaeger.nl/online-catalogus/detail/2CKA006220A0002" TargetMode="External"/><Relationship Id="rId43" Type="http://schemas.openxmlformats.org/officeDocument/2006/relationships/hyperlink" Target="https://www.busch-jaeger.nl/online-catalogus/detail/2CKA006220A0887" TargetMode="External"/><Relationship Id="rId48" Type="http://schemas.openxmlformats.org/officeDocument/2006/relationships/hyperlink" Target="https://www.busch-jaeger.nl/online-catalogus/detail/2CKA006330A0019" TargetMode="External"/><Relationship Id="rId64" Type="http://schemas.openxmlformats.org/officeDocument/2006/relationships/hyperlink" Target="https://www.abbconnect.nl/Details/Index.aspx/2TMA210161W0001?languageCode=nl&amp;country=nl" TargetMode="External"/><Relationship Id="rId69" Type="http://schemas.openxmlformats.org/officeDocument/2006/relationships/hyperlink" Target="https://www.busch-jaeger.nl/online-catalogus/detail/2CKA006200A0296" TargetMode="External"/><Relationship Id="rId113" Type="http://schemas.openxmlformats.org/officeDocument/2006/relationships/hyperlink" Target="https://www.busch-jaeger.nl/online-catalogus/detail/2TMA310010B0001" TargetMode="External"/><Relationship Id="rId118" Type="http://schemas.openxmlformats.org/officeDocument/2006/relationships/printerSettings" Target="../printerSettings/printerSettings2.bin"/><Relationship Id="rId80" Type="http://schemas.openxmlformats.org/officeDocument/2006/relationships/hyperlink" Target="https://www.busch-jaeger.nl/online-catalogus/detail/2CKA006220A0360" TargetMode="External"/><Relationship Id="rId85" Type="http://schemas.openxmlformats.org/officeDocument/2006/relationships/hyperlink" Target="https://www.busch-jaeger.nl/online-catalogus/detail/2CKA006220A0362" TargetMode="External"/><Relationship Id="rId12" Type="http://schemas.openxmlformats.org/officeDocument/2006/relationships/hyperlink" Target="https://www.busch-jaeger.nl/online-catalogus/detail/2CKA006200A0154" TargetMode="External"/><Relationship Id="rId17" Type="http://schemas.openxmlformats.org/officeDocument/2006/relationships/hyperlink" Target="https://www.busch-jaeger.nl/online-catalogus/detail/2CKA006220A0728" TargetMode="External"/><Relationship Id="rId33" Type="http://schemas.openxmlformats.org/officeDocument/2006/relationships/hyperlink" Target="https://www.busch-jaeger.nl/online-catalogus/detail/2CKA006220A0016" TargetMode="External"/><Relationship Id="rId38" Type="http://schemas.openxmlformats.org/officeDocument/2006/relationships/hyperlink" Target="https://www.busch-jaeger.nl/online-catalogus/detail/2CKA006151A0173" TargetMode="External"/><Relationship Id="rId59" Type="http://schemas.openxmlformats.org/officeDocument/2006/relationships/hyperlink" Target="https://www.busch-jaeger.nl/online-catalogus/detail/2TMA310050B0004" TargetMode="External"/><Relationship Id="rId103" Type="http://schemas.openxmlformats.org/officeDocument/2006/relationships/hyperlink" Target="https://www.busch-jaeger.nl/online-catalogus/detail/2CKA006800A3041" TargetMode="External"/><Relationship Id="rId108" Type="http://schemas.openxmlformats.org/officeDocument/2006/relationships/hyperlink" Target="https://www.busch-jaeger.nl/online-catalogus/detail/2CKA006200A0280" TargetMode="External"/><Relationship Id="rId54" Type="http://schemas.openxmlformats.org/officeDocument/2006/relationships/hyperlink" Target="https://www.busch-jaeger.nl/online-catalogus/detail/2TMA310050B0002" TargetMode="External"/><Relationship Id="rId70" Type="http://schemas.openxmlformats.org/officeDocument/2006/relationships/hyperlink" Target="https://www.busch-jaeger.nl/online-catalogus/detail/2CKA006200A0068" TargetMode="External"/><Relationship Id="rId75" Type="http://schemas.openxmlformats.org/officeDocument/2006/relationships/hyperlink" Target="https://www.abbconnect.nl/details/index.aspx?id=1633481&amp;relatedProdLanguage=nl&amp;relatedProdCountry=nl" TargetMode="External"/><Relationship Id="rId91" Type="http://schemas.openxmlformats.org/officeDocument/2006/relationships/hyperlink" Target="https://www.busch-jaeger.nl/online-catalogus/detail/2CKA006220A0366" TargetMode="External"/><Relationship Id="rId96" Type="http://schemas.openxmlformats.org/officeDocument/2006/relationships/hyperlink" Target="https://www.busch-jaeger.de/online-katalog/detail/2CDG510025R0021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mailto:NL-tech-EP@abb.com" TargetMode="External"/><Relationship Id="rId23" Type="http://schemas.openxmlformats.org/officeDocument/2006/relationships/hyperlink" Target="https://www.busch-jaeger.nl/online-catalogus/detail/2CKA006220A0027" TargetMode="External"/><Relationship Id="rId28" Type="http://schemas.openxmlformats.org/officeDocument/2006/relationships/hyperlink" Target="https://www.busch-jaeger.nl/online-catalogus/detail/2CKA006220A0003" TargetMode="External"/><Relationship Id="rId49" Type="http://schemas.openxmlformats.org/officeDocument/2006/relationships/hyperlink" Target="https://www.busch-jaeger.nl/online-catalogus/detail/2CKA006330A0029" TargetMode="External"/><Relationship Id="rId114" Type="http://schemas.openxmlformats.org/officeDocument/2006/relationships/hyperlink" Target="https://www.busch-jaeger.nl/online-catalogus/detail/2TMA310010B0003" TargetMode="External"/><Relationship Id="rId119" Type="http://schemas.openxmlformats.org/officeDocument/2006/relationships/drawing" Target="../drawings/drawing1.xml"/><Relationship Id="rId10" Type="http://schemas.openxmlformats.org/officeDocument/2006/relationships/hyperlink" Target="https://community.busch-jaeger.nl/?mtm_campaign=bje-website" TargetMode="External"/><Relationship Id="rId31" Type="http://schemas.openxmlformats.org/officeDocument/2006/relationships/hyperlink" Target="https://www.busch-jaeger.nl/online-catalogus/detail/2CKA006220A0014" TargetMode="External"/><Relationship Id="rId44" Type="http://schemas.openxmlformats.org/officeDocument/2006/relationships/hyperlink" Target="https://www.busch-jaeger.nl/online-catalogus/detail/2CKA006220A0889" TargetMode="External"/><Relationship Id="rId52" Type="http://schemas.openxmlformats.org/officeDocument/2006/relationships/hyperlink" Target="https://www.busch-jaeger.nl/online-catalogus/detail/2TMA310050B0001" TargetMode="External"/><Relationship Id="rId60" Type="http://schemas.openxmlformats.org/officeDocument/2006/relationships/hyperlink" Target="https://www.busch-jaeger.nl/online-catalogus/detail/2CKA006136A0212" TargetMode="External"/><Relationship Id="rId65" Type="http://schemas.openxmlformats.org/officeDocument/2006/relationships/hyperlink" Target="https://www.abbconnect.nl/details/index.aspx?id=2TMA210010A0030&amp;languageCode=nl&amp;country=nl" TargetMode="External"/><Relationship Id="rId73" Type="http://schemas.openxmlformats.org/officeDocument/2006/relationships/hyperlink" Target="https://www.busch-jaeger.nl/online-catalogus/detail/2CKA006200A0068" TargetMode="External"/><Relationship Id="rId78" Type="http://schemas.openxmlformats.org/officeDocument/2006/relationships/hyperlink" Target="https://www.abbconnect.nl/details/index.aspx?id=1633480&amp;relatedProdLanguage=nl&amp;relatedProdCountry=nl" TargetMode="External"/><Relationship Id="rId81" Type="http://schemas.openxmlformats.org/officeDocument/2006/relationships/hyperlink" Target="https://www.busch-jaeger.nl/online-catalogus/detail/2CKA006220A0357" TargetMode="External"/><Relationship Id="rId86" Type="http://schemas.openxmlformats.org/officeDocument/2006/relationships/hyperlink" Target="https://www.busch-jaeger.nl/online-catalogus/detail/2CKA006220A0361" TargetMode="External"/><Relationship Id="rId94" Type="http://schemas.openxmlformats.org/officeDocument/2006/relationships/hyperlink" Target="https://www.busch-jaeger.nl/online-catalogus/detail/2CKA006220A0368" TargetMode="External"/><Relationship Id="rId99" Type="http://schemas.openxmlformats.org/officeDocument/2006/relationships/hyperlink" Target="https://www.busch-jaeger.nl/online-catalogus/detail/2CKA006220A0720" TargetMode="External"/><Relationship Id="rId101" Type="http://schemas.openxmlformats.org/officeDocument/2006/relationships/hyperlink" Target="https://www.busch-jaeger.nl/online-catalogus/detail/2CKA006200A0051" TargetMode="External"/><Relationship Id="rId4" Type="http://schemas.openxmlformats.org/officeDocument/2006/relationships/hyperlink" Target="http://www.yoursmarterhome.nl/" TargetMode="External"/><Relationship Id="rId9" Type="http://schemas.openxmlformats.org/officeDocument/2006/relationships/hyperlink" Target="https://smart-home-configurator.my.busch-jaeger.de/nl/" TargetMode="External"/><Relationship Id="rId13" Type="http://schemas.openxmlformats.org/officeDocument/2006/relationships/hyperlink" Target="https://www.abbconnect.nl/details/index.aspx?id=1632549&amp;relatedProdLanguage=nl&amp;relatedProdCountry=nl" TargetMode="External"/><Relationship Id="rId18" Type="http://schemas.openxmlformats.org/officeDocument/2006/relationships/hyperlink" Target="https://www.busch-jaeger.nl/online-catalogus/detail/2CKA006220A0730" TargetMode="External"/><Relationship Id="rId39" Type="http://schemas.openxmlformats.org/officeDocument/2006/relationships/hyperlink" Target="https://www.busch-jaeger.nl/online-catalogus/detail/2CKA006151A0172" TargetMode="External"/><Relationship Id="rId109" Type="http://schemas.openxmlformats.org/officeDocument/2006/relationships/hyperlink" Target="https://www.busch-jaeger.nl/online-catalogus/detail/2CKA006200A0282" TargetMode="External"/><Relationship Id="rId34" Type="http://schemas.openxmlformats.org/officeDocument/2006/relationships/hyperlink" Target="https://www.busch-jaeger.nl/online-catalogus/detail/2CKA006220A0017" TargetMode="External"/><Relationship Id="rId50" Type="http://schemas.openxmlformats.org/officeDocument/2006/relationships/hyperlink" Target="https://www.busch-jaeger.nl/online-catalogus/detail/2CKA006220A0888" TargetMode="External"/><Relationship Id="rId55" Type="http://schemas.openxmlformats.org/officeDocument/2006/relationships/hyperlink" Target="https://www.busch-jaeger.nl/online-catalogus/detail/2TMA310050W0002" TargetMode="External"/><Relationship Id="rId76" Type="http://schemas.openxmlformats.org/officeDocument/2006/relationships/hyperlink" Target="https://www.abbconnect.nl/details/index.aspx?id=1633410&amp;relatedProdLanguage=nl&amp;relatedProdCountry=nl" TargetMode="External"/><Relationship Id="rId97" Type="http://schemas.openxmlformats.org/officeDocument/2006/relationships/hyperlink" Target="https://www.busch-jaeger.de/online-katalog/detail/2CDG510028R0021" TargetMode="External"/><Relationship Id="rId104" Type="http://schemas.openxmlformats.org/officeDocument/2006/relationships/hyperlink" Target="https://www.busch-jaeger.nl/online-catalogus/detail/2CKA006800A3044" TargetMode="External"/><Relationship Id="rId7" Type="http://schemas.openxmlformats.org/officeDocument/2006/relationships/hyperlink" Target="https://www.youtube.com/results?search_query=busch-jaeger+Benelux" TargetMode="External"/><Relationship Id="rId71" Type="http://schemas.openxmlformats.org/officeDocument/2006/relationships/hyperlink" Target="https://www.busch-jaeger.nl/online-catalogus/detail/2CKA006200A0069" TargetMode="External"/><Relationship Id="rId92" Type="http://schemas.openxmlformats.org/officeDocument/2006/relationships/hyperlink" Target="https://www.busch-jaeger.nl/online-catalogus/detail/2CKA006220A0367" TargetMode="External"/><Relationship Id="rId2" Type="http://schemas.openxmlformats.org/officeDocument/2006/relationships/hyperlink" Target="http://www.busch-jaeger.de/nl" TargetMode="External"/><Relationship Id="rId29" Type="http://schemas.openxmlformats.org/officeDocument/2006/relationships/hyperlink" Target="https://www.busch-jaeger.nl/online-catalogus/detail/2CKA006220A0012" TargetMode="External"/><Relationship Id="rId24" Type="http://schemas.openxmlformats.org/officeDocument/2006/relationships/hyperlink" Target="https://www.busch-jaeger.nl/online-catalogus/detail/2CKA006220A0006" TargetMode="External"/><Relationship Id="rId40" Type="http://schemas.openxmlformats.org/officeDocument/2006/relationships/hyperlink" Target="https://www.busch-jaeger.nl/online-catalogus/detail/2CKA006151A0170" TargetMode="External"/><Relationship Id="rId45" Type="http://schemas.openxmlformats.org/officeDocument/2006/relationships/hyperlink" Target="https://www.busch-jaeger.nl/online-catalogus/detail/2CKA006220A0890" TargetMode="External"/><Relationship Id="rId66" Type="http://schemas.openxmlformats.org/officeDocument/2006/relationships/hyperlink" Target="https://www.abbconnect.nl/details/index.aspx?id=1644886&amp;relatedProdLanguage=nl&amp;relatedProdCountry=nl" TargetMode="External"/><Relationship Id="rId87" Type="http://schemas.openxmlformats.org/officeDocument/2006/relationships/hyperlink" Target="https://www.busch-jaeger.nl/online-catalogus/detail/2CKA006220A0364" TargetMode="External"/><Relationship Id="rId110" Type="http://schemas.openxmlformats.org/officeDocument/2006/relationships/hyperlink" Target="https://www.busch-jaeger.nl/online-catalogus/detail/2CKA006200A0164" TargetMode="External"/><Relationship Id="rId115" Type="http://schemas.openxmlformats.org/officeDocument/2006/relationships/hyperlink" Target="https://www.busch-jaeger.nl/online-catalogus/detail/2TMA310010B0006" TargetMode="External"/><Relationship Id="rId61" Type="http://schemas.openxmlformats.org/officeDocument/2006/relationships/hyperlink" Target="https://www.busch-jaeger.nl/online-catalogus/detail/2TMA310161W0001" TargetMode="External"/><Relationship Id="rId82" Type="http://schemas.openxmlformats.org/officeDocument/2006/relationships/hyperlink" Target="https://www.busch-jaeger.nl/online-catalogus/detail/2CKA006220A0356" TargetMode="External"/><Relationship Id="rId19" Type="http://schemas.openxmlformats.org/officeDocument/2006/relationships/hyperlink" Target="https://www.busch-jaeger.nl/online-catalogus/detail/2CKA006220A0837" TargetMode="External"/><Relationship Id="rId14" Type="http://schemas.openxmlformats.org/officeDocument/2006/relationships/hyperlink" Target="https://www.busch-jaeger.nl/online-catalogus/detail/2CKA006200A0066" TargetMode="External"/><Relationship Id="rId30" Type="http://schemas.openxmlformats.org/officeDocument/2006/relationships/hyperlink" Target="https://www.busch-jaeger.nl/online-catalogus/detail/2CKA006220A0013" TargetMode="External"/><Relationship Id="rId35" Type="http://schemas.openxmlformats.org/officeDocument/2006/relationships/hyperlink" Target="https://www.busch-jaeger.nl/online-catalogus/detail/2CKA006220A0018" TargetMode="External"/><Relationship Id="rId56" Type="http://schemas.openxmlformats.org/officeDocument/2006/relationships/hyperlink" Target="https://www.busch-jaeger.nl/online-catalogus/detail/2TMA310050W0003" TargetMode="External"/><Relationship Id="rId77" Type="http://schemas.openxmlformats.org/officeDocument/2006/relationships/hyperlink" Target="https://www.abbconnect.nl/details/index.aspx?id=1633482&amp;relatedProdLanguage=nl&amp;relatedProdCountry=nl" TargetMode="External"/><Relationship Id="rId100" Type="http://schemas.openxmlformats.org/officeDocument/2006/relationships/hyperlink" Target="https://www.busch-jaeger.nl/online-catalogus/detail/2CKA006200A0052" TargetMode="External"/><Relationship Id="rId105" Type="http://schemas.openxmlformats.org/officeDocument/2006/relationships/hyperlink" Target="https://www.busch-jaeger.nl/online-catalogus/detail/2CKA006500A0012" TargetMode="External"/><Relationship Id="rId8" Type="http://schemas.openxmlformats.org/officeDocument/2006/relationships/hyperlink" Target="https://www.abbconnect.nl/bjecalc/index.aspx?_ga=2.207707218.1355511877.1589955408-2092872154.1579003660" TargetMode="External"/><Relationship Id="rId51" Type="http://schemas.openxmlformats.org/officeDocument/2006/relationships/hyperlink" Target="https://www.busch-jaeger.nl/online-catalogus/detail/2CKA006220A0370" TargetMode="External"/><Relationship Id="rId72" Type="http://schemas.openxmlformats.org/officeDocument/2006/relationships/hyperlink" Target="https://www.busch-jaeger.nl/online-catalogus/detail/2CKA006200A0141" TargetMode="External"/><Relationship Id="rId93" Type="http://schemas.openxmlformats.org/officeDocument/2006/relationships/hyperlink" Target="https://www.busch-jaeger.nl/online-catalogus/detail/2CKA006220A0365" TargetMode="External"/><Relationship Id="rId98" Type="http://schemas.openxmlformats.org/officeDocument/2006/relationships/hyperlink" Target="https://www.busch-jaeger.nl/online-catalogus/detail/2CDG120049R0011" TargetMode="External"/><Relationship Id="rId3" Type="http://schemas.openxmlformats.org/officeDocument/2006/relationships/hyperlink" Target="http://www.busch-jaeger-catalogus.nl/" TargetMode="External"/><Relationship Id="rId25" Type="http://schemas.openxmlformats.org/officeDocument/2006/relationships/hyperlink" Target="https://www.busch-jaeger.nl/online-catalogus/detail/2CKA006220A0005" TargetMode="External"/><Relationship Id="rId46" Type="http://schemas.openxmlformats.org/officeDocument/2006/relationships/hyperlink" Target="https://www.busch-jaeger.nl/online-catalogus/detail/2CKA006220A0891" TargetMode="External"/><Relationship Id="rId67" Type="http://schemas.openxmlformats.org/officeDocument/2006/relationships/hyperlink" Target="https://www.abbconnect.nl/details/index.aspx?id=1644940&amp;relatedProdLanguage=nl&amp;relatedProdCountry=nl" TargetMode="External"/><Relationship Id="rId116" Type="http://schemas.openxmlformats.org/officeDocument/2006/relationships/hyperlink" Target="https://www.busch-jaeger.nl/online-catalogus/detail/2TMA310010B0004" TargetMode="External"/><Relationship Id="rId20" Type="http://schemas.openxmlformats.org/officeDocument/2006/relationships/hyperlink" Target="https://www.busch-jaeger.nl/online-catalogus/detail/2CKA006220A0024" TargetMode="External"/><Relationship Id="rId41" Type="http://schemas.openxmlformats.org/officeDocument/2006/relationships/hyperlink" Target="https://www.busch-jaeger.nl/online-catalogus/detail/2CDG510005R0021" TargetMode="External"/><Relationship Id="rId62" Type="http://schemas.openxmlformats.org/officeDocument/2006/relationships/hyperlink" Target="https://www.busch-jaeger.nl/online-catalogus/detail/2TMA310161B0001" TargetMode="External"/><Relationship Id="rId83" Type="http://schemas.openxmlformats.org/officeDocument/2006/relationships/hyperlink" Target="https://www.busch-jaeger.nl/online-catalogus/detail/2CKA006220A0359" TargetMode="External"/><Relationship Id="rId88" Type="http://schemas.openxmlformats.org/officeDocument/2006/relationships/hyperlink" Target="https://www.busch-jaeger.nl/online-catalogus/detail/2CKA006220A0363" TargetMode="External"/><Relationship Id="rId111" Type="http://schemas.openxmlformats.org/officeDocument/2006/relationships/hyperlink" Target="https://www.busch-jaeger.nl/online-catalogus/detail/2CKA006200A0232" TargetMode="External"/><Relationship Id="rId15" Type="http://schemas.openxmlformats.org/officeDocument/2006/relationships/hyperlink" Target="https://www.busch-jaeger.nl/online-catalogus/detail/2CKA006220A0001" TargetMode="External"/><Relationship Id="rId36" Type="http://schemas.openxmlformats.org/officeDocument/2006/relationships/hyperlink" Target="https://www.busch-jaeger.nl/online-catalogus/detail/2CKA006220A0369" TargetMode="External"/><Relationship Id="rId57" Type="http://schemas.openxmlformats.org/officeDocument/2006/relationships/hyperlink" Target="https://www.busch-jaeger.nl/online-catalogus/detail/2TMA310050B0003" TargetMode="External"/><Relationship Id="rId106" Type="http://schemas.openxmlformats.org/officeDocument/2006/relationships/hyperlink" Target="https://www.busch-jaeger.nl/online-catalogus/detail/2CKA006400A009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65"/>
  <sheetViews>
    <sheetView tabSelected="1" zoomScale="160" zoomScaleNormal="160" zoomScaleSheetLayoutView="100" workbookViewId="0">
      <selection activeCell="C36" sqref="C36"/>
    </sheetView>
  </sheetViews>
  <sheetFormatPr defaultColWidth="9.08984375" defaultRowHeight="14.5" x14ac:dyDescent="0.35"/>
  <cols>
    <col min="1" max="1" width="1" style="2" customWidth="1"/>
    <col min="2" max="2" width="9.08984375" style="2"/>
    <col min="3" max="3" width="4.90625" style="13" customWidth="1"/>
    <col min="4" max="4" width="1" style="2" customWidth="1"/>
    <col min="5" max="5" width="14" style="5" customWidth="1"/>
    <col min="6" max="6" width="0.90625" style="5" customWidth="1"/>
    <col min="7" max="7" width="27.36328125" style="5" customWidth="1"/>
    <col min="8" max="8" width="4.6328125" style="20" customWidth="1"/>
    <col min="9" max="9" width="2.453125" style="5" bestFit="1" customWidth="1"/>
    <col min="10" max="10" width="2.54296875" style="20" customWidth="1"/>
    <col min="11" max="11" width="1.7265625" style="5" customWidth="1"/>
    <col min="12" max="12" width="8.81640625" style="8" customWidth="1"/>
    <col min="13" max="13" width="2" style="5" customWidth="1"/>
    <col min="14" max="14" width="11.36328125" style="8" customWidth="1"/>
    <col min="15" max="15" width="2.36328125" style="5" customWidth="1"/>
    <col min="16" max="16" width="8.984375E-2" style="17" customWidth="1"/>
    <col min="17" max="17" width="0.1796875" style="17" customWidth="1"/>
    <col min="18" max="16384" width="9.08984375" style="2"/>
  </cols>
  <sheetData>
    <row r="1" spans="1:17" ht="12.75" customHeight="1" x14ac:dyDescent="0.35">
      <c r="A1" s="118"/>
      <c r="B1" s="119"/>
      <c r="C1" s="120"/>
      <c r="D1" s="119"/>
      <c r="E1" s="121"/>
      <c r="F1" s="121"/>
      <c r="G1" s="121"/>
      <c r="H1" s="122"/>
      <c r="I1" s="121"/>
      <c r="J1" s="122"/>
      <c r="K1" s="121"/>
      <c r="L1" s="123"/>
      <c r="M1" s="121"/>
      <c r="N1" s="123"/>
      <c r="O1" s="121"/>
    </row>
    <row r="3" spans="1:17" x14ac:dyDescent="0.35">
      <c r="M3"/>
    </row>
    <row r="4" spans="1:17" s="3" customFormat="1" ht="10" x14ac:dyDescent="0.2">
      <c r="B4" s="3" t="s">
        <v>439</v>
      </c>
      <c r="C4" s="14"/>
      <c r="D4" s="209"/>
      <c r="E4" s="210"/>
      <c r="F4" s="210"/>
      <c r="G4" s="210"/>
      <c r="H4" s="210"/>
      <c r="I4" s="210"/>
      <c r="J4" s="210"/>
      <c r="K4" s="211"/>
      <c r="L4" s="9"/>
      <c r="M4" s="6"/>
      <c r="N4" s="9"/>
      <c r="O4" s="6"/>
      <c r="P4" s="18"/>
      <c r="Q4" s="18"/>
    </row>
    <row r="5" spans="1:17" s="3" customFormat="1" ht="10" x14ac:dyDescent="0.2">
      <c r="B5" s="3" t="s">
        <v>441</v>
      </c>
      <c r="C5" s="14"/>
      <c r="D5" s="209"/>
      <c r="E5" s="210"/>
      <c r="F5" s="210"/>
      <c r="G5" s="210"/>
      <c r="H5" s="210"/>
      <c r="I5" s="210"/>
      <c r="J5" s="210"/>
      <c r="K5" s="211"/>
      <c r="L5" s="9"/>
      <c r="M5" s="6"/>
      <c r="N5" s="9"/>
      <c r="O5" s="6"/>
      <c r="P5" s="18"/>
      <c r="Q5" s="18"/>
    </row>
    <row r="6" spans="1:17" s="3" customFormat="1" ht="10" x14ac:dyDescent="0.2">
      <c r="B6" s="3" t="s">
        <v>440</v>
      </c>
      <c r="C6" s="14"/>
      <c r="D6" s="209"/>
      <c r="E6" s="210"/>
      <c r="F6" s="210"/>
      <c r="G6" s="210"/>
      <c r="H6" s="210"/>
      <c r="I6" s="210"/>
      <c r="J6" s="210"/>
      <c r="K6" s="211"/>
      <c r="L6" s="9"/>
      <c r="M6" s="6"/>
      <c r="N6" s="9"/>
      <c r="O6" s="6"/>
      <c r="P6" s="18"/>
      <c r="Q6" s="18"/>
    </row>
    <row r="7" spans="1:17" s="3" customFormat="1" ht="10" x14ac:dyDescent="0.2">
      <c r="B7" s="3" t="s">
        <v>442</v>
      </c>
      <c r="C7" s="14"/>
      <c r="D7" s="209"/>
      <c r="E7" s="210"/>
      <c r="F7" s="210"/>
      <c r="G7" s="210"/>
      <c r="H7" s="210"/>
      <c r="I7" s="210"/>
      <c r="J7" s="210"/>
      <c r="K7" s="211"/>
      <c r="L7" s="9"/>
      <c r="M7" s="6"/>
      <c r="N7" s="9"/>
      <c r="O7" s="6"/>
      <c r="P7" s="18"/>
      <c r="Q7" s="18"/>
    </row>
    <row r="8" spans="1:17" s="3" customFormat="1" ht="10" x14ac:dyDescent="0.2">
      <c r="B8" s="3" t="s">
        <v>443</v>
      </c>
      <c r="C8" s="14"/>
      <c r="D8" s="212">
        <f ca="1">TODAY()</f>
        <v>45261</v>
      </c>
      <c r="E8" s="213"/>
      <c r="F8" s="213"/>
      <c r="G8" s="213"/>
      <c r="H8" s="213"/>
      <c r="I8" s="213"/>
      <c r="J8" s="213"/>
      <c r="K8" s="214"/>
      <c r="L8" s="9"/>
      <c r="M8" s="6"/>
      <c r="N8" s="9"/>
      <c r="O8" s="6"/>
      <c r="P8" s="18"/>
      <c r="Q8" s="18"/>
    </row>
    <row r="9" spans="1:17" s="3" customFormat="1" ht="10" x14ac:dyDescent="0.2">
      <c r="C9" s="14"/>
      <c r="E9" s="6"/>
      <c r="F9" s="6"/>
      <c r="G9" s="6"/>
      <c r="H9" s="21"/>
      <c r="I9" s="6"/>
      <c r="J9" s="21"/>
      <c r="K9" s="6"/>
      <c r="L9" s="9"/>
      <c r="M9" s="6"/>
      <c r="N9" s="9"/>
      <c r="O9" s="6"/>
      <c r="P9" s="18"/>
      <c r="Q9" s="18"/>
    </row>
    <row r="10" spans="1:17" s="22" customFormat="1" ht="0.75" customHeight="1" x14ac:dyDescent="0.25">
      <c r="A10" s="124"/>
      <c r="B10" s="124"/>
      <c r="C10" s="124"/>
      <c r="D10" s="124"/>
      <c r="E10" s="125"/>
      <c r="F10" s="124"/>
      <c r="G10" s="124"/>
      <c r="H10" s="124"/>
      <c r="I10" s="124"/>
      <c r="J10" s="126"/>
      <c r="K10" s="124"/>
      <c r="L10" s="124"/>
      <c r="M10" s="124"/>
      <c r="N10" s="124"/>
      <c r="O10" s="124"/>
      <c r="P10" s="93"/>
      <c r="Q10" s="94"/>
    </row>
    <row r="11" spans="1:17" s="3" customFormat="1" ht="10" x14ac:dyDescent="0.2">
      <c r="A11" s="127"/>
      <c r="B11" s="128" t="s">
        <v>444</v>
      </c>
      <c r="C11" s="129"/>
      <c r="D11" s="127"/>
      <c r="E11" s="130"/>
      <c r="F11" s="130"/>
      <c r="G11" s="130"/>
      <c r="H11" s="131"/>
      <c r="I11" s="130"/>
      <c r="J11" s="131"/>
      <c r="K11" s="132"/>
      <c r="L11" s="133"/>
      <c r="M11" s="132"/>
      <c r="N11" s="133"/>
      <c r="O11" s="130"/>
      <c r="P11" s="18"/>
      <c r="Q11" s="18"/>
    </row>
    <row r="12" spans="1:17" s="148" customFormat="1" ht="9" x14ac:dyDescent="0.2">
      <c r="A12" s="140"/>
      <c r="B12" s="140"/>
      <c r="C12" s="141" t="s">
        <v>445</v>
      </c>
      <c r="D12" s="140"/>
      <c r="E12" s="142" t="s">
        <v>0</v>
      </c>
      <c r="F12" s="140"/>
      <c r="G12" s="140" t="s">
        <v>1</v>
      </c>
      <c r="H12" s="141"/>
      <c r="I12" s="143" t="s">
        <v>446</v>
      </c>
      <c r="J12" s="141" t="s">
        <v>446</v>
      </c>
      <c r="K12" s="144"/>
      <c r="L12" s="145" t="s">
        <v>447</v>
      </c>
      <c r="M12" s="144"/>
      <c r="N12" s="146" t="s">
        <v>448</v>
      </c>
      <c r="O12" s="140" t="s">
        <v>449</v>
      </c>
      <c r="P12" s="147" t="s">
        <v>450</v>
      </c>
      <c r="Q12" s="147" t="s">
        <v>451</v>
      </c>
    </row>
    <row r="13" spans="1:17" s="3" customFormat="1" ht="1" customHeight="1" x14ac:dyDescent="0.2">
      <c r="A13" s="136"/>
      <c r="B13" s="136"/>
      <c r="C13" s="137"/>
      <c r="D13" s="136"/>
      <c r="E13" s="132"/>
      <c r="F13" s="132"/>
      <c r="G13" s="132"/>
      <c r="H13" s="138"/>
      <c r="I13" s="132"/>
      <c r="J13" s="138"/>
      <c r="K13" s="132"/>
      <c r="L13" s="139"/>
      <c r="M13" s="132"/>
      <c r="N13" s="139"/>
      <c r="O13" s="132"/>
      <c r="P13" s="18"/>
      <c r="Q13" s="18"/>
    </row>
    <row r="14" spans="1:17" s="3" customFormat="1" ht="4.5" customHeight="1" x14ac:dyDescent="0.2">
      <c r="C14" s="14"/>
      <c r="E14" s="6"/>
      <c r="F14" s="6"/>
      <c r="G14" s="6"/>
      <c r="H14" s="21"/>
      <c r="I14" s="6"/>
      <c r="J14" s="21"/>
      <c r="K14" s="6"/>
      <c r="L14" s="9"/>
      <c r="M14" s="6"/>
      <c r="N14" s="9"/>
      <c r="O14" s="6"/>
      <c r="P14" s="18"/>
      <c r="Q14" s="18"/>
    </row>
    <row r="15" spans="1:17" s="3" customFormat="1" ht="10" x14ac:dyDescent="0.2">
      <c r="C15" s="134">
        <v>1</v>
      </c>
      <c r="E15" s="105" t="s">
        <v>539</v>
      </c>
      <c r="F15" s="6"/>
      <c r="G15" s="6" t="s">
        <v>538</v>
      </c>
      <c r="H15" s="21"/>
      <c r="I15" s="6"/>
      <c r="J15" s="21"/>
      <c r="K15" s="6"/>
      <c r="L15" s="9">
        <f>VLOOKUP(E15,'Prijslijst 2024'!$A$1:$C$303,3,FALSE)</f>
        <v>508</v>
      </c>
      <c r="M15" s="6"/>
      <c r="N15" s="9">
        <f>C15*L15</f>
        <v>508</v>
      </c>
      <c r="O15" s="10" t="str">
        <f>VLOOKUP(E15,'Prijslijst 2024'!$A$1:$G$279,4,FALSE)</f>
        <v>AQ</v>
      </c>
      <c r="P15" s="18"/>
      <c r="Q15" s="18"/>
    </row>
    <row r="16" spans="1:17" s="3" customFormat="1" ht="6.65" customHeight="1" x14ac:dyDescent="0.2">
      <c r="C16" s="73"/>
      <c r="E16" s="71"/>
      <c r="F16" s="6"/>
      <c r="G16" s="6"/>
      <c r="H16" s="21"/>
      <c r="I16" s="6"/>
      <c r="J16" s="21"/>
      <c r="K16" s="6"/>
      <c r="L16" s="9"/>
      <c r="M16" s="6"/>
      <c r="N16" s="9"/>
      <c r="O16" s="10"/>
      <c r="P16" s="18"/>
      <c r="Q16" s="18"/>
    </row>
    <row r="17" spans="1:17" s="3" customFormat="1" ht="11" customHeight="1" x14ac:dyDescent="0.2">
      <c r="C17" s="74"/>
      <c r="E17" s="105" t="s">
        <v>622</v>
      </c>
      <c r="F17" s="23"/>
      <c r="G17" s="23" t="s">
        <v>623</v>
      </c>
      <c r="H17" s="21"/>
      <c r="I17" s="6"/>
      <c r="J17" s="21"/>
      <c r="K17" s="6"/>
      <c r="L17" s="9">
        <f>VLOOKUP(E17,'Prijslijst 2024'!$A$1:$C$303,3,FALSE)</f>
        <v>14.75</v>
      </c>
      <c r="M17" s="6"/>
      <c r="N17" s="9">
        <f>C17*L17</f>
        <v>0</v>
      </c>
      <c r="O17" s="10" t="str">
        <f>VLOOKUP(E17,'Prijslijst 2024'!$A$1:$G$279,4,FALSE)</f>
        <v>AQ</v>
      </c>
      <c r="P17" s="18"/>
      <c r="Q17" s="18"/>
    </row>
    <row r="18" spans="1:17" s="3" customFormat="1" ht="6.75" customHeight="1" x14ac:dyDescent="0.2">
      <c r="C18" s="14"/>
      <c r="E18" s="70"/>
      <c r="F18" s="6"/>
      <c r="G18" s="6"/>
      <c r="H18" s="21"/>
      <c r="I18" s="6"/>
      <c r="J18" s="21"/>
      <c r="K18" s="6"/>
      <c r="L18" s="9"/>
      <c r="M18" s="6"/>
      <c r="N18" s="9"/>
      <c r="O18" s="6"/>
      <c r="P18" s="18"/>
      <c r="Q18" s="18"/>
    </row>
    <row r="19" spans="1:17" s="3" customFormat="1" ht="10" x14ac:dyDescent="0.2">
      <c r="C19" s="15"/>
      <c r="E19" s="105" t="s">
        <v>42</v>
      </c>
      <c r="F19" s="6"/>
      <c r="G19" s="6" t="s">
        <v>452</v>
      </c>
      <c r="H19" s="21"/>
      <c r="I19" s="6"/>
      <c r="J19" s="21"/>
      <c r="K19" s="6"/>
      <c r="L19" s="9">
        <f>VLOOKUP(E19,'Prijslijst 2024'!$A$1:$C$303,3,FALSE)</f>
        <v>49.6</v>
      </c>
      <c r="M19" s="6"/>
      <c r="N19" s="9">
        <f>C19*L19</f>
        <v>0</v>
      </c>
      <c r="O19" s="10" t="str">
        <f>VLOOKUP(E19,'Prijslijst 2024'!$A$1:$G$279,4,FALSE)</f>
        <v>AQ</v>
      </c>
      <c r="P19" s="18"/>
      <c r="Q19" s="18"/>
    </row>
    <row r="20" spans="1:17" s="3" customFormat="1" ht="6.75" customHeight="1" x14ac:dyDescent="0.2">
      <c r="C20" s="14"/>
      <c r="E20" s="70"/>
      <c r="F20" s="6"/>
      <c r="G20" s="6"/>
      <c r="H20" s="21"/>
      <c r="I20" s="6"/>
      <c r="J20" s="21"/>
      <c r="K20" s="6"/>
      <c r="L20" s="9"/>
      <c r="M20" s="6"/>
      <c r="N20" s="9"/>
      <c r="O20" s="10"/>
      <c r="P20" s="18"/>
      <c r="Q20" s="18"/>
    </row>
    <row r="21" spans="1:17" s="3" customFormat="1" ht="10" x14ac:dyDescent="0.2">
      <c r="C21" s="135">
        <f>(((IF(N239,1,0))+E22)+(GESTEP(N239,65)))</f>
        <v>0</v>
      </c>
      <c r="E21" s="105" t="s">
        <v>7</v>
      </c>
      <c r="F21" s="6"/>
      <c r="G21" s="6" t="s">
        <v>465</v>
      </c>
      <c r="H21" s="21"/>
      <c r="I21" s="18">
        <v>4</v>
      </c>
      <c r="J21" s="21">
        <f>C21*I21</f>
        <v>0</v>
      </c>
      <c r="K21" s="6"/>
      <c r="L21" s="9">
        <f>VLOOKUP(E21,'Prijslijst 2024'!$A$1:$C$303,3,FALSE)</f>
        <v>308</v>
      </c>
      <c r="M21" s="6"/>
      <c r="N21" s="9">
        <f>C21*L21</f>
        <v>0</v>
      </c>
      <c r="O21" s="10" t="str">
        <f>VLOOKUP(E21,'Prijslijst 2024'!$A$1:$G$279,4,FALSE)</f>
        <v>AR</v>
      </c>
      <c r="P21" s="18"/>
      <c r="Q21" s="18"/>
    </row>
    <row r="22" spans="1:17" s="3" customFormat="1" ht="6.75" customHeight="1" x14ac:dyDescent="0.2">
      <c r="C22" s="64"/>
      <c r="E22" s="70"/>
      <c r="F22" s="6"/>
      <c r="G22" s="6"/>
      <c r="H22" s="21"/>
      <c r="I22" s="18"/>
      <c r="J22" s="21"/>
      <c r="K22" s="6"/>
      <c r="L22" s="9"/>
      <c r="M22" s="6"/>
      <c r="N22" s="9"/>
      <c r="O22" s="10"/>
      <c r="P22" s="18"/>
      <c r="Q22" s="18"/>
    </row>
    <row r="23" spans="1:17" s="3" customFormat="1" ht="10.5" customHeight="1" x14ac:dyDescent="0.2">
      <c r="C23" s="15"/>
      <c r="E23" s="105" t="s">
        <v>613</v>
      </c>
      <c r="F23" s="6"/>
      <c r="G23" s="6" t="s">
        <v>615</v>
      </c>
      <c r="H23" s="21"/>
      <c r="I23" s="6"/>
      <c r="J23" s="21"/>
      <c r="K23" s="6"/>
      <c r="L23" s="9">
        <f>VLOOKUP(E23,'Prijslijst 2024'!$A$1:$C$303,3,FALSE)</f>
        <v>68.5</v>
      </c>
      <c r="M23" s="6"/>
      <c r="N23" s="9">
        <f>C23*L23</f>
        <v>0</v>
      </c>
      <c r="O23" s="10" t="str">
        <f>VLOOKUP(E23,'Prijslijst 2024'!$A$1:$G$279,4,FALSE)</f>
        <v>AO</v>
      </c>
      <c r="P23" s="18"/>
      <c r="Q23" s="18"/>
    </row>
    <row r="24" spans="1:17" s="3" customFormat="1" ht="3" customHeight="1" x14ac:dyDescent="0.2">
      <c r="C24" s="14"/>
      <c r="E24" s="6"/>
      <c r="F24" s="6"/>
      <c r="G24" s="6"/>
      <c r="H24" s="21"/>
      <c r="I24" s="6"/>
      <c r="J24" s="21"/>
      <c r="K24" s="6"/>
      <c r="L24" s="9"/>
      <c r="M24" s="6"/>
      <c r="N24" s="9"/>
      <c r="O24" s="6"/>
      <c r="P24" s="18"/>
      <c r="Q24" s="18"/>
    </row>
    <row r="25" spans="1:17" s="3" customFormat="1" ht="0.75" customHeight="1" x14ac:dyDescent="0.2">
      <c r="A25" s="136"/>
      <c r="B25" s="136"/>
      <c r="C25" s="137"/>
      <c r="D25" s="136"/>
      <c r="E25" s="132"/>
      <c r="F25" s="132"/>
      <c r="G25" s="132"/>
      <c r="H25" s="138"/>
      <c r="I25" s="132"/>
      <c r="J25" s="138"/>
      <c r="K25" s="132"/>
      <c r="L25" s="139"/>
      <c r="M25" s="132"/>
      <c r="N25" s="139"/>
      <c r="O25" s="132"/>
      <c r="P25" s="18"/>
      <c r="Q25" s="18"/>
    </row>
    <row r="26" spans="1:17" s="3" customFormat="1" ht="10" x14ac:dyDescent="0.2">
      <c r="A26" s="127"/>
      <c r="B26" s="128" t="s">
        <v>895</v>
      </c>
      <c r="C26" s="129"/>
      <c r="D26" s="127"/>
      <c r="E26" s="130"/>
      <c r="F26" s="130"/>
      <c r="G26" s="130"/>
      <c r="H26" s="131"/>
      <c r="I26" s="130"/>
      <c r="J26" s="131"/>
      <c r="K26" s="132"/>
      <c r="L26" s="133"/>
      <c r="M26" s="132"/>
      <c r="N26" s="133"/>
      <c r="O26" s="130"/>
      <c r="P26" s="18"/>
      <c r="Q26" s="18"/>
    </row>
    <row r="27" spans="1:17" s="156" customFormat="1" ht="10" x14ac:dyDescent="0.2">
      <c r="A27" s="140"/>
      <c r="B27" s="140"/>
      <c r="C27" s="149" t="s">
        <v>445</v>
      </c>
      <c r="D27" s="140"/>
      <c r="E27" s="142" t="s">
        <v>0</v>
      </c>
      <c r="F27" s="142"/>
      <c r="G27" s="142" t="s">
        <v>1</v>
      </c>
      <c r="H27" s="150"/>
      <c r="I27" s="151" t="s">
        <v>446</v>
      </c>
      <c r="J27" s="150" t="s">
        <v>446</v>
      </c>
      <c r="K27" s="152"/>
      <c r="L27" s="153" t="s">
        <v>447</v>
      </c>
      <c r="M27" s="152"/>
      <c r="N27" s="154" t="s">
        <v>448</v>
      </c>
      <c r="O27" s="142" t="s">
        <v>449</v>
      </c>
      <c r="P27" s="155"/>
      <c r="Q27" s="155"/>
    </row>
    <row r="28" spans="1:17" s="3" customFormat="1" ht="1.5" customHeight="1" x14ac:dyDescent="0.2">
      <c r="A28" s="136"/>
      <c r="B28" s="136"/>
      <c r="C28" s="137"/>
      <c r="D28" s="136"/>
      <c r="E28" s="132"/>
      <c r="F28" s="132"/>
      <c r="G28" s="132"/>
      <c r="H28" s="138"/>
      <c r="I28" s="132"/>
      <c r="J28" s="138"/>
      <c r="K28" s="132"/>
      <c r="L28" s="139"/>
      <c r="M28" s="132"/>
      <c r="N28" s="139"/>
      <c r="O28" s="132"/>
      <c r="P28" s="18"/>
      <c r="Q28" s="18"/>
    </row>
    <row r="29" spans="1:17" s="3" customFormat="1" ht="4" customHeight="1" x14ac:dyDescent="0.2">
      <c r="C29" s="14"/>
      <c r="E29" s="6"/>
      <c r="F29" s="6"/>
      <c r="G29" s="6"/>
      <c r="H29" s="21"/>
      <c r="I29" s="6"/>
      <c r="J29" s="21"/>
      <c r="K29" s="6"/>
      <c r="L29" s="9"/>
      <c r="M29" s="6"/>
      <c r="N29" s="9"/>
      <c r="O29" s="6"/>
      <c r="P29" s="18"/>
      <c r="Q29" s="18"/>
    </row>
    <row r="30" spans="1:17" s="3" customFormat="1" ht="10" x14ac:dyDescent="0.2">
      <c r="C30" s="15"/>
      <c r="E30" s="71" t="s">
        <v>811</v>
      </c>
      <c r="F30" s="6"/>
      <c r="G30" s="6" t="s">
        <v>453</v>
      </c>
      <c r="H30" s="21"/>
      <c r="I30" s="18">
        <v>4</v>
      </c>
      <c r="J30" s="21">
        <f>C30*I30</f>
        <v>0</v>
      </c>
      <c r="K30" s="6"/>
      <c r="L30" s="9">
        <f>VLOOKUP(E30,'Prijslijst 2024'!$A$1:$C$480,3,FALSE)</f>
        <v>248</v>
      </c>
      <c r="M30" s="6"/>
      <c r="N30" s="9">
        <f>C30*L30</f>
        <v>0</v>
      </c>
      <c r="O30" s="10" t="str">
        <f>VLOOKUP(E30,'Prijslijst 2024'!$A$1:$G$480,4,FALSE)</f>
        <v>AR</v>
      </c>
      <c r="P30" s="18">
        <f>C30</f>
        <v>0</v>
      </c>
      <c r="Q30" s="18"/>
    </row>
    <row r="31" spans="1:17" s="3" customFormat="1" ht="10" hidden="1" x14ac:dyDescent="0.2">
      <c r="C31" s="15"/>
      <c r="E31" s="102" t="s">
        <v>807</v>
      </c>
      <c r="F31" s="6"/>
      <c r="G31" s="6" t="s">
        <v>808</v>
      </c>
      <c r="H31" s="21"/>
      <c r="I31" s="18">
        <v>8</v>
      </c>
      <c r="J31" s="21">
        <f>C31*I31</f>
        <v>0</v>
      </c>
      <c r="K31" s="6"/>
      <c r="L31" s="9">
        <f>VLOOKUP(E31,'Prijslijst 2024'!$A$1:$C$480,3,FALSE)</f>
        <v>343</v>
      </c>
      <c r="M31" s="6"/>
      <c r="N31" s="9">
        <f t="shared" ref="N31:N32" si="0">C31*L31</f>
        <v>0</v>
      </c>
      <c r="O31" s="10" t="str">
        <f>VLOOKUP(E31,'Prijslijst 2024'!$A$1:$G$480,4,FALSE)</f>
        <v>AR</v>
      </c>
      <c r="P31" s="18">
        <f>C31</f>
        <v>0</v>
      </c>
      <c r="Q31" s="18"/>
    </row>
    <row r="32" spans="1:17" s="3" customFormat="1" ht="10" hidden="1" x14ac:dyDescent="0.2">
      <c r="C32" s="15"/>
      <c r="E32" s="102" t="s">
        <v>809</v>
      </c>
      <c r="F32" s="6"/>
      <c r="G32" s="6" t="s">
        <v>810</v>
      </c>
      <c r="H32" s="21"/>
      <c r="I32" s="18">
        <v>12</v>
      </c>
      <c r="J32" s="21">
        <f>C32*I32</f>
        <v>0</v>
      </c>
      <c r="K32" s="6"/>
      <c r="L32" s="9">
        <f>VLOOKUP(E32,'Prijslijst 2024'!$A$1:$C$480,3,FALSE)</f>
        <v>425</v>
      </c>
      <c r="M32" s="6"/>
      <c r="N32" s="9">
        <f t="shared" si="0"/>
        <v>0</v>
      </c>
      <c r="O32" s="10" t="str">
        <f>VLOOKUP(E32,'Prijslijst 2024'!$A$1:$G$480,4,FALSE)</f>
        <v>AR</v>
      </c>
      <c r="P32" s="18">
        <f>C32</f>
        <v>0</v>
      </c>
      <c r="Q32" s="18"/>
    </row>
    <row r="33" spans="3:19" ht="4.5" customHeight="1" x14ac:dyDescent="0.35">
      <c r="E33" s="70"/>
      <c r="I33" s="17"/>
    </row>
    <row r="34" spans="3:19" ht="10" customHeight="1" x14ac:dyDescent="0.35">
      <c r="C34" s="15"/>
      <c r="D34" s="3"/>
      <c r="E34" s="105" t="s">
        <v>17</v>
      </c>
      <c r="F34" s="6"/>
      <c r="G34" s="6" t="s">
        <v>758</v>
      </c>
      <c r="H34" s="21"/>
      <c r="I34" s="18">
        <v>8</v>
      </c>
      <c r="J34" s="21">
        <f>C34*I34</f>
        <v>0</v>
      </c>
      <c r="K34" s="6"/>
      <c r="L34" s="9">
        <f>VLOOKUP(E34,'Prijslijst 2024'!$A$1:$C$303,3,FALSE)</f>
        <v>463</v>
      </c>
      <c r="M34" s="6"/>
      <c r="N34" s="9">
        <f>C34*L34</f>
        <v>0</v>
      </c>
      <c r="O34" s="10" t="str">
        <f>VLOOKUP(E34,'Prijslijst 2024'!$A$1:$G$279,4,FALSE)</f>
        <v>AR</v>
      </c>
      <c r="P34" s="18">
        <f>C34</f>
        <v>0</v>
      </c>
      <c r="Q34" s="18"/>
    </row>
    <row r="35" spans="3:19" ht="5" customHeight="1" x14ac:dyDescent="0.35">
      <c r="E35" s="70"/>
      <c r="I35" s="17"/>
    </row>
    <row r="36" spans="3:19" ht="10.5" customHeight="1" x14ac:dyDescent="0.35">
      <c r="C36" s="15"/>
      <c r="E36" s="105" t="s">
        <v>536</v>
      </c>
      <c r="G36" s="6" t="s">
        <v>534</v>
      </c>
      <c r="H36" s="21"/>
      <c r="I36" s="18">
        <v>6</v>
      </c>
      <c r="J36" s="21">
        <f>C36*I36</f>
        <v>0</v>
      </c>
      <c r="K36" s="6"/>
      <c r="L36" s="9">
        <f>VLOOKUP(E36,'Prijslijst 2024'!$A$1:$C$303,3,FALSE)</f>
        <v>428</v>
      </c>
      <c r="M36" s="6"/>
      <c r="N36" s="9">
        <f>C36*L36</f>
        <v>0</v>
      </c>
      <c r="O36" s="10" t="str">
        <f>VLOOKUP(E36,'Prijslijst 2024'!$A$1:$G$279,4,FALSE)</f>
        <v>AR</v>
      </c>
      <c r="P36" s="18">
        <f>C36</f>
        <v>0</v>
      </c>
      <c r="Q36" s="18"/>
    </row>
    <row r="37" spans="3:19" ht="10.5" customHeight="1" x14ac:dyDescent="0.35">
      <c r="C37" s="91"/>
      <c r="E37" s="105" t="s">
        <v>626</v>
      </c>
      <c r="G37" s="6" t="s">
        <v>646</v>
      </c>
      <c r="H37" s="21"/>
      <c r="I37" s="18">
        <v>6</v>
      </c>
      <c r="J37" s="21">
        <f>C37*I37</f>
        <v>0</v>
      </c>
      <c r="K37" s="6"/>
      <c r="L37" s="9">
        <f>VLOOKUP(E37,'Prijslijst 2024'!$A$1:$C$303,3,FALSE)</f>
        <v>487</v>
      </c>
      <c r="M37" s="6"/>
      <c r="N37" s="9">
        <f>C37*L37</f>
        <v>0</v>
      </c>
      <c r="O37" s="10" t="str">
        <f>VLOOKUP(E37,'Prijslijst 2024'!$A$1:$G$279,4,FALSE)</f>
        <v>AR</v>
      </c>
      <c r="P37" s="18">
        <f>C37</f>
        <v>0</v>
      </c>
      <c r="Q37" s="18"/>
      <c r="S37"/>
    </row>
    <row r="38" spans="3:19" ht="10.5" customHeight="1" x14ac:dyDescent="0.35">
      <c r="C38" s="15"/>
      <c r="D38" s="3"/>
      <c r="E38" s="105" t="s">
        <v>537</v>
      </c>
      <c r="F38" s="6"/>
      <c r="G38" s="6" t="s">
        <v>535</v>
      </c>
      <c r="H38" s="21"/>
      <c r="I38" s="18">
        <v>8</v>
      </c>
      <c r="J38" s="21">
        <f>C38*I38</f>
        <v>0</v>
      </c>
      <c r="K38" s="6"/>
      <c r="L38" s="9">
        <f>VLOOKUP(E38,'Prijslijst 2024'!$A$1:$C$303,3,FALSE)</f>
        <v>643</v>
      </c>
      <c r="M38" s="6"/>
      <c r="N38" s="9">
        <f>C38*L38</f>
        <v>0</v>
      </c>
      <c r="O38" s="10" t="str">
        <f>VLOOKUP(E38,'Prijslijst 2024'!$A$1:$G$279,4,FALSE)</f>
        <v>AR</v>
      </c>
      <c r="P38" s="18">
        <f>C38</f>
        <v>0</v>
      </c>
      <c r="Q38" s="18"/>
    </row>
    <row r="39" spans="3:19" ht="3.5" customHeight="1" x14ac:dyDescent="0.35">
      <c r="E39" s="70"/>
      <c r="I39" s="17"/>
    </row>
    <row r="40" spans="3:19" ht="10.5" customHeight="1" x14ac:dyDescent="0.35">
      <c r="C40" s="15"/>
      <c r="E40" s="105" t="s">
        <v>593</v>
      </c>
      <c r="G40" s="6" t="s">
        <v>595</v>
      </c>
      <c r="H40" s="21"/>
      <c r="I40" s="18">
        <v>4</v>
      </c>
      <c r="J40" s="21">
        <f>C40*I40</f>
        <v>0</v>
      </c>
      <c r="K40" s="6"/>
      <c r="L40" s="9">
        <f>VLOOKUP(E40,'Prijslijst 2024'!$A$1:$C$303,3,FALSE)</f>
        <v>489</v>
      </c>
      <c r="M40" s="6"/>
      <c r="N40" s="9">
        <f>C40*L40</f>
        <v>0</v>
      </c>
      <c r="O40" s="10" t="str">
        <f>VLOOKUP(E40,'Prijslijst 2024'!$A$1:$G$279,4,FALSE)</f>
        <v>AR</v>
      </c>
      <c r="P40" s="18">
        <f>C40</f>
        <v>0</v>
      </c>
      <c r="Q40" s="18"/>
    </row>
    <row r="41" spans="3:19" ht="5.5" customHeight="1" x14ac:dyDescent="0.35">
      <c r="E41" s="70"/>
      <c r="G41" s="103" t="s">
        <v>806</v>
      </c>
      <c r="I41" s="17"/>
    </row>
    <row r="42" spans="3:19" ht="10.5" customHeight="1" x14ac:dyDescent="0.35">
      <c r="C42" s="15"/>
      <c r="D42" s="3"/>
      <c r="E42" s="71" t="s">
        <v>813</v>
      </c>
      <c r="F42" s="6"/>
      <c r="G42" s="6" t="s">
        <v>454</v>
      </c>
      <c r="H42" s="21"/>
      <c r="I42" s="18">
        <v>4</v>
      </c>
      <c r="J42" s="21">
        <f>C42*I42</f>
        <v>0</v>
      </c>
      <c r="K42" s="6"/>
      <c r="L42" s="9">
        <f>VLOOKUP(E42,'Prijslijst 2024'!$A$1:$C$480,3,FALSE)</f>
        <v>259</v>
      </c>
      <c r="M42" s="6"/>
      <c r="N42" s="9">
        <f>C42*L42</f>
        <v>0</v>
      </c>
      <c r="O42" s="10" t="str">
        <f>VLOOKUP(E42,'Prijslijst 2024'!$A$1:$G$480,4,FALSE)</f>
        <v>AR</v>
      </c>
      <c r="P42" s="18">
        <f>C42</f>
        <v>0</v>
      </c>
      <c r="Q42" s="18"/>
    </row>
    <row r="43" spans="3:19" ht="9.75" hidden="1" customHeight="1" x14ac:dyDescent="0.35">
      <c r="C43" s="15"/>
      <c r="D43" s="3"/>
      <c r="E43" s="102" t="s">
        <v>814</v>
      </c>
      <c r="F43" s="6"/>
      <c r="G43" s="6" t="s">
        <v>812</v>
      </c>
      <c r="H43" s="21"/>
      <c r="I43" s="18">
        <v>8</v>
      </c>
      <c r="J43" s="21">
        <f>C43*I43</f>
        <v>0</v>
      </c>
      <c r="K43" s="6"/>
      <c r="L43" s="9">
        <f>VLOOKUP(E43,'Prijslijst 2024'!$A$1:$C$480,3,FALSE)</f>
        <v>428</v>
      </c>
      <c r="M43" s="6"/>
      <c r="N43" s="9">
        <f>C43*L43</f>
        <v>0</v>
      </c>
      <c r="O43" s="10" t="str">
        <f>VLOOKUP(E43,'Prijslijst 2024'!$A$1:$G$480,4,FALSE)</f>
        <v>AR</v>
      </c>
      <c r="P43" s="18">
        <f>C43</f>
        <v>0</v>
      </c>
      <c r="Q43" s="18"/>
    </row>
    <row r="44" spans="3:19" ht="4" customHeight="1" x14ac:dyDescent="0.35">
      <c r="E44" s="70"/>
      <c r="I44" s="17"/>
    </row>
    <row r="45" spans="3:19" ht="10.5" customHeight="1" x14ac:dyDescent="0.35">
      <c r="C45" s="15"/>
      <c r="D45" s="3"/>
      <c r="E45" s="105" t="s">
        <v>19</v>
      </c>
      <c r="F45" s="6"/>
      <c r="G45" s="6" t="s">
        <v>455</v>
      </c>
      <c r="H45" s="21"/>
      <c r="I45" s="18">
        <v>4</v>
      </c>
      <c r="J45" s="21">
        <f>C45*I45</f>
        <v>0</v>
      </c>
      <c r="K45" s="6"/>
      <c r="L45" s="9">
        <f>VLOOKUP(E45,'Prijslijst 2024'!$A$1:$C$303,3,FALSE)</f>
        <v>236</v>
      </c>
      <c r="M45" s="6"/>
      <c r="N45" s="9">
        <f>C45*L45</f>
        <v>0</v>
      </c>
      <c r="O45" s="10" t="str">
        <f>VLOOKUP(E45,'Prijslijst 2024'!$A$1:$G$279,4,FALSE)</f>
        <v>AR</v>
      </c>
      <c r="P45" s="18">
        <f>C45</f>
        <v>0</v>
      </c>
      <c r="Q45" s="18"/>
    </row>
    <row r="46" spans="3:19" ht="5.5" customHeight="1" x14ac:dyDescent="0.35">
      <c r="E46" s="70"/>
      <c r="I46" s="17"/>
    </row>
    <row r="47" spans="3:19" ht="10.5" customHeight="1" x14ac:dyDescent="0.35">
      <c r="C47" s="15"/>
      <c r="D47" s="3"/>
      <c r="E47" s="105" t="s">
        <v>21</v>
      </c>
      <c r="F47" s="6"/>
      <c r="G47" s="6" t="s">
        <v>456</v>
      </c>
      <c r="H47" s="21"/>
      <c r="I47" s="18">
        <v>6</v>
      </c>
      <c r="J47" s="21">
        <f>C47*I47</f>
        <v>0</v>
      </c>
      <c r="K47" s="6"/>
      <c r="L47" s="9">
        <f>VLOOKUP(E47,'Prijslijst 2024'!$A$1:$C$303,3,FALSE)</f>
        <v>273</v>
      </c>
      <c r="M47" s="6"/>
      <c r="N47" s="9">
        <f>C47*L47</f>
        <v>0</v>
      </c>
      <c r="O47" s="10" t="str">
        <f>VLOOKUP(E47,'Prijslijst 2024'!$A$1:$G$279,4,FALSE)</f>
        <v>AR</v>
      </c>
      <c r="P47" s="18">
        <f>C47</f>
        <v>0</v>
      </c>
      <c r="Q47" s="18"/>
    </row>
    <row r="48" spans="3:19" ht="6.5" customHeight="1" x14ac:dyDescent="0.35">
      <c r="E48" s="70"/>
      <c r="I48" s="17"/>
    </row>
    <row r="49" spans="1:17" ht="10.5" customHeight="1" x14ac:dyDescent="0.35">
      <c r="C49" s="15"/>
      <c r="D49" s="3"/>
      <c r="E49" s="105" t="s">
        <v>14</v>
      </c>
      <c r="F49" s="6"/>
      <c r="G49" s="6" t="s">
        <v>457</v>
      </c>
      <c r="H49" s="21"/>
      <c r="I49" s="18">
        <v>4</v>
      </c>
      <c r="J49" s="21">
        <f>C49*I49</f>
        <v>0</v>
      </c>
      <c r="K49" s="6"/>
      <c r="L49" s="9">
        <f>VLOOKUP(E49,'Prijslijst 2024'!$A$1:$C$303,3,FALSE)</f>
        <v>209</v>
      </c>
      <c r="M49" s="6"/>
      <c r="N49" s="9">
        <f>C49*L49</f>
        <v>0</v>
      </c>
      <c r="O49" s="10" t="str">
        <f>VLOOKUP(E49,'Prijslijst 2024'!$A$1:$G$279,4,FALSE)</f>
        <v>AR</v>
      </c>
      <c r="P49" s="18">
        <f>C49</f>
        <v>0</v>
      </c>
      <c r="Q49" s="18"/>
    </row>
    <row r="50" spans="1:17" ht="4.5" customHeight="1" x14ac:dyDescent="0.35">
      <c r="I50" s="17"/>
    </row>
    <row r="51" spans="1:17" ht="0.75" customHeight="1" x14ac:dyDescent="0.35">
      <c r="A51" s="136"/>
      <c r="B51" s="136"/>
      <c r="C51" s="137"/>
      <c r="D51" s="136"/>
      <c r="E51" s="132"/>
      <c r="F51" s="132"/>
      <c r="G51" s="132"/>
      <c r="H51" s="138"/>
      <c r="I51" s="132"/>
      <c r="J51" s="138"/>
      <c r="K51" s="132"/>
      <c r="L51" s="139"/>
      <c r="M51" s="132"/>
      <c r="N51" s="139"/>
      <c r="O51" s="132"/>
      <c r="P51" s="18"/>
      <c r="Q51" s="18"/>
    </row>
    <row r="52" spans="1:17" ht="10.5" customHeight="1" x14ac:dyDescent="0.35">
      <c r="A52" s="127"/>
      <c r="B52" s="128" t="s">
        <v>896</v>
      </c>
      <c r="C52" s="129"/>
      <c r="D52" s="127"/>
      <c r="E52" s="130"/>
      <c r="F52" s="130"/>
      <c r="G52" s="130"/>
      <c r="H52" s="131"/>
      <c r="I52" s="130"/>
      <c r="J52" s="131"/>
      <c r="K52" s="132"/>
      <c r="L52" s="133"/>
      <c r="M52" s="132"/>
      <c r="N52" s="133"/>
      <c r="O52" s="130"/>
      <c r="P52" s="18"/>
      <c r="Q52" s="18"/>
    </row>
    <row r="53" spans="1:17" s="157" customFormat="1" x14ac:dyDescent="0.35">
      <c r="A53" s="140"/>
      <c r="B53" s="140"/>
      <c r="C53" s="149" t="s">
        <v>445</v>
      </c>
      <c r="D53" s="140"/>
      <c r="E53" s="142" t="s">
        <v>0</v>
      </c>
      <c r="F53" s="142"/>
      <c r="G53" s="142" t="s">
        <v>1</v>
      </c>
      <c r="H53" s="150"/>
      <c r="I53" s="142"/>
      <c r="J53" s="150"/>
      <c r="K53" s="152"/>
      <c r="L53" s="153" t="s">
        <v>447</v>
      </c>
      <c r="M53" s="152"/>
      <c r="N53" s="154" t="s">
        <v>448</v>
      </c>
      <c r="O53" s="142" t="s">
        <v>449</v>
      </c>
      <c r="P53" s="155"/>
      <c r="Q53" s="155"/>
    </row>
    <row r="54" spans="1:17" ht="3" customHeight="1" x14ac:dyDescent="0.35"/>
    <row r="55" spans="1:17" ht="11" customHeight="1" x14ac:dyDescent="0.35">
      <c r="C55" s="15"/>
      <c r="D55" s="3"/>
      <c r="E55" s="71" t="s">
        <v>10</v>
      </c>
      <c r="F55" s="6"/>
      <c r="G55" s="6" t="s">
        <v>458</v>
      </c>
      <c r="H55" s="21"/>
      <c r="I55" s="6"/>
      <c r="J55" s="21"/>
      <c r="K55" s="6"/>
      <c r="L55" s="9">
        <f>VLOOKUP(E55,'Prijslijst 2024'!$A$1:$C$303,3,FALSE)</f>
        <v>54.6</v>
      </c>
      <c r="M55" s="6"/>
      <c r="N55" s="9">
        <f>C55*L55</f>
        <v>0</v>
      </c>
      <c r="O55" s="10" t="str">
        <f>VLOOKUP(E55,'Prijslijst 2024'!$A$1:$G$279,4,FALSE)</f>
        <v>AR</v>
      </c>
      <c r="P55" s="18">
        <f>C55</f>
        <v>0</v>
      </c>
      <c r="Q55" s="18"/>
    </row>
    <row r="56" spans="1:17" ht="10.5" customHeight="1" x14ac:dyDescent="0.35">
      <c r="C56" s="15"/>
      <c r="D56" s="3"/>
      <c r="E56" s="71" t="s">
        <v>12</v>
      </c>
      <c r="F56" s="6"/>
      <c r="G56" s="6" t="s">
        <v>459</v>
      </c>
      <c r="H56" s="21"/>
      <c r="I56" s="6"/>
      <c r="J56" s="21"/>
      <c r="K56" s="6"/>
      <c r="L56" s="9">
        <f>VLOOKUP(E56,'Prijslijst 2024'!$A$1:$C$303,3,FALSE)</f>
        <v>82.4</v>
      </c>
      <c r="M56" s="6"/>
      <c r="N56" s="9">
        <f>C56*L56</f>
        <v>0</v>
      </c>
      <c r="O56" s="10" t="str">
        <f>VLOOKUP(E56,'Prijslijst 2024'!$A$1:$G$279,4,FALSE)</f>
        <v>AR</v>
      </c>
      <c r="P56" s="18">
        <f>C56</f>
        <v>0</v>
      </c>
      <c r="Q56" s="18"/>
    </row>
    <row r="57" spans="1:17" ht="3" customHeight="1" x14ac:dyDescent="0.35"/>
    <row r="58" spans="1:17" ht="10.5" customHeight="1" x14ac:dyDescent="0.35">
      <c r="A58" s="127"/>
      <c r="B58" s="128" t="s">
        <v>828</v>
      </c>
      <c r="C58" s="129"/>
      <c r="D58" s="127"/>
      <c r="E58" s="130"/>
      <c r="F58" s="130"/>
      <c r="G58" s="130"/>
      <c r="H58" s="131"/>
      <c r="I58" s="130"/>
      <c r="J58" s="131"/>
      <c r="K58" s="132"/>
      <c r="L58" s="133"/>
      <c r="M58" s="132"/>
      <c r="N58" s="133"/>
      <c r="O58" s="130"/>
      <c r="P58" s="18"/>
      <c r="Q58" s="18"/>
    </row>
    <row r="59" spans="1:17" s="157" customFormat="1" ht="10.5" customHeight="1" x14ac:dyDescent="0.35">
      <c r="A59" s="140"/>
      <c r="B59" s="140"/>
      <c r="C59" s="149" t="s">
        <v>445</v>
      </c>
      <c r="D59" s="140"/>
      <c r="E59" s="142" t="s">
        <v>0</v>
      </c>
      <c r="F59" s="142"/>
      <c r="G59" s="142" t="s">
        <v>1</v>
      </c>
      <c r="H59" s="150"/>
      <c r="I59" s="142"/>
      <c r="J59" s="150"/>
      <c r="K59" s="152"/>
      <c r="L59" s="153" t="s">
        <v>447</v>
      </c>
      <c r="M59" s="152"/>
      <c r="N59" s="154" t="s">
        <v>448</v>
      </c>
      <c r="O59" s="142" t="s">
        <v>449</v>
      </c>
      <c r="P59" s="155"/>
      <c r="Q59" s="155"/>
    </row>
    <row r="60" spans="1:17" ht="0.75" customHeight="1" x14ac:dyDescent="0.35">
      <c r="A60" s="136"/>
      <c r="B60" s="136"/>
      <c r="C60" s="137"/>
      <c r="D60" s="136"/>
      <c r="E60" s="132"/>
      <c r="F60" s="132"/>
      <c r="G60" s="132"/>
      <c r="H60" s="138"/>
      <c r="I60" s="132"/>
      <c r="J60" s="138"/>
      <c r="K60" s="132"/>
      <c r="L60" s="139"/>
      <c r="M60" s="132"/>
      <c r="N60" s="139"/>
      <c r="O60" s="132"/>
      <c r="P60" s="18"/>
      <c r="Q60" s="18"/>
    </row>
    <row r="61" spans="1:17" ht="3" customHeight="1" x14ac:dyDescent="0.35"/>
    <row r="62" spans="1:17" ht="10.5" customHeight="1" x14ac:dyDescent="0.35">
      <c r="C62" s="15"/>
      <c r="D62" s="3"/>
      <c r="E62" s="71" t="s">
        <v>44</v>
      </c>
      <c r="F62" s="6"/>
      <c r="G62" s="6" t="s">
        <v>460</v>
      </c>
      <c r="H62" s="21"/>
      <c r="I62" s="6"/>
      <c r="J62" s="21"/>
      <c r="K62" s="6"/>
      <c r="L62" s="9">
        <f>VLOOKUP(E62,'Prijslijst 2024'!$A$1:$C$303,3,FALSE)</f>
        <v>62.1</v>
      </c>
      <c r="M62" s="6"/>
      <c r="N62" s="9">
        <f>C62*L62</f>
        <v>0</v>
      </c>
      <c r="O62" s="10" t="str">
        <f>VLOOKUP(E62,'Prijslijst 2024'!$A$1:$G$279,4,FALSE)</f>
        <v>AQ</v>
      </c>
      <c r="P62" s="18">
        <f>C62</f>
        <v>0</v>
      </c>
      <c r="Q62" s="18"/>
    </row>
    <row r="63" spans="1:17" ht="10.5" customHeight="1" x14ac:dyDescent="0.35">
      <c r="C63" s="15"/>
      <c r="D63" s="3"/>
      <c r="E63" s="71" t="s">
        <v>46</v>
      </c>
      <c r="F63" s="6"/>
      <c r="G63" s="6" t="s">
        <v>461</v>
      </c>
      <c r="H63" s="21"/>
      <c r="I63" s="6"/>
      <c r="J63" s="21"/>
      <c r="K63" s="6"/>
      <c r="L63" s="9">
        <f>VLOOKUP(E63,'Prijslijst 2024'!$A$1:$C$303,3,FALSE)</f>
        <v>70.599999999999994</v>
      </c>
      <c r="M63" s="6"/>
      <c r="N63" s="9">
        <f>C63*L63</f>
        <v>0</v>
      </c>
      <c r="O63" s="10" t="str">
        <f>VLOOKUP(E63,'Prijslijst 2024'!$A$1:$G$279,4,FALSE)</f>
        <v>AQ</v>
      </c>
      <c r="P63" s="18">
        <f>C63</f>
        <v>0</v>
      </c>
      <c r="Q63" s="18"/>
    </row>
    <row r="64" spans="1:17" ht="4" customHeight="1" x14ac:dyDescent="0.35">
      <c r="E64" s="70"/>
    </row>
    <row r="65" spans="1:17" ht="3.5" hidden="1" customHeight="1" x14ac:dyDescent="0.35"/>
    <row r="66" spans="1:17" ht="0.5" hidden="1" customHeight="1" x14ac:dyDescent="0.35">
      <c r="A66" s="40"/>
      <c r="B66" s="40"/>
      <c r="C66" s="41"/>
      <c r="D66" s="40"/>
      <c r="E66" s="42"/>
      <c r="F66" s="42"/>
      <c r="G66" s="42"/>
      <c r="H66" s="43"/>
      <c r="I66" s="42"/>
      <c r="J66" s="43"/>
      <c r="K66" s="42"/>
      <c r="L66" s="44"/>
      <c r="M66" s="42"/>
      <c r="N66" s="44"/>
      <c r="O66" s="42"/>
      <c r="P66" s="18"/>
      <c r="Q66" s="18"/>
    </row>
    <row r="67" spans="1:17" ht="10.5" customHeight="1" x14ac:dyDescent="0.35">
      <c r="A67" s="127"/>
      <c r="B67" s="128" t="s">
        <v>826</v>
      </c>
      <c r="C67" s="129"/>
      <c r="D67" s="127"/>
      <c r="E67" s="130"/>
      <c r="F67" s="130"/>
      <c r="G67" s="130"/>
      <c r="H67" s="131"/>
      <c r="I67" s="130"/>
      <c r="J67" s="131"/>
      <c r="K67" s="132"/>
      <c r="L67" s="133"/>
      <c r="M67" s="132"/>
      <c r="N67" s="133"/>
      <c r="O67" s="130"/>
      <c r="P67" s="18"/>
      <c r="Q67" s="18"/>
    </row>
    <row r="68" spans="1:17" s="157" customFormat="1" ht="10.5" customHeight="1" x14ac:dyDescent="0.35">
      <c r="A68" s="140"/>
      <c r="B68" s="140"/>
      <c r="C68" s="149" t="s">
        <v>445</v>
      </c>
      <c r="D68" s="140"/>
      <c r="E68" s="142" t="s">
        <v>0</v>
      </c>
      <c r="F68" s="142"/>
      <c r="G68" s="142" t="s">
        <v>1</v>
      </c>
      <c r="H68" s="150"/>
      <c r="I68" s="142"/>
      <c r="J68" s="150"/>
      <c r="K68" s="152"/>
      <c r="L68" s="153" t="s">
        <v>447</v>
      </c>
      <c r="M68" s="152"/>
      <c r="N68" s="154" t="s">
        <v>448</v>
      </c>
      <c r="O68" s="142" t="s">
        <v>449</v>
      </c>
      <c r="P68" s="155"/>
      <c r="Q68" s="155"/>
    </row>
    <row r="69" spans="1:17" ht="0.75" customHeight="1" x14ac:dyDescent="0.35">
      <c r="A69" s="136"/>
      <c r="B69" s="136"/>
      <c r="C69" s="137"/>
      <c r="D69" s="136"/>
      <c r="E69" s="132"/>
      <c r="F69" s="132"/>
      <c r="G69" s="132"/>
      <c r="H69" s="138"/>
      <c r="I69" s="132"/>
      <c r="J69" s="138"/>
      <c r="K69" s="132"/>
      <c r="L69" s="139"/>
      <c r="M69" s="132"/>
      <c r="N69" s="139"/>
      <c r="O69" s="132"/>
      <c r="P69" s="18"/>
      <c r="Q69" s="18"/>
    </row>
    <row r="70" spans="1:17" ht="3.5" customHeight="1" x14ac:dyDescent="0.35"/>
    <row r="71" spans="1:17" ht="10.5" customHeight="1" x14ac:dyDescent="0.35">
      <c r="C71" s="15"/>
      <c r="D71" s="3"/>
      <c r="E71" s="71" t="s">
        <v>50</v>
      </c>
      <c r="F71" s="6"/>
      <c r="G71" s="6" t="s">
        <v>462</v>
      </c>
      <c r="H71" s="21"/>
      <c r="I71" s="6"/>
      <c r="J71" s="21"/>
      <c r="K71" s="6"/>
      <c r="L71" s="9">
        <f>VLOOKUP(E71,'Prijslijst 2024'!$A$1:$C$303,3,FALSE)</f>
        <v>103</v>
      </c>
      <c r="M71" s="6"/>
      <c r="N71" s="9">
        <f>C71*L71</f>
        <v>0</v>
      </c>
      <c r="O71" s="10" t="str">
        <f>VLOOKUP(E71,'Prijslijst 2024'!$A$1:$G$279,4,FALSE)</f>
        <v>AQ</v>
      </c>
      <c r="P71" s="18">
        <f>C71</f>
        <v>0</v>
      </c>
      <c r="Q71" s="18"/>
    </row>
    <row r="72" spans="1:17" ht="10.5" customHeight="1" x14ac:dyDescent="0.35">
      <c r="C72" s="15"/>
      <c r="D72" s="3"/>
      <c r="E72" s="71" t="s">
        <v>52</v>
      </c>
      <c r="F72" s="6"/>
      <c r="G72" s="6" t="s">
        <v>463</v>
      </c>
      <c r="H72" s="21"/>
      <c r="I72" s="6"/>
      <c r="J72" s="21"/>
      <c r="K72" s="6"/>
      <c r="L72" s="9">
        <f>VLOOKUP(E72,'Prijslijst 2024'!$A$1:$C$303,3,FALSE)</f>
        <v>111</v>
      </c>
      <c r="M72" s="6"/>
      <c r="N72" s="9">
        <f>C72*L72</f>
        <v>0</v>
      </c>
      <c r="O72" s="10" t="str">
        <f>VLOOKUP(E72,'Prijslijst 2024'!$A$1:$G$279,4,FALSE)</f>
        <v>AQ</v>
      </c>
      <c r="P72" s="18">
        <f>C72</f>
        <v>0</v>
      </c>
      <c r="Q72" s="18"/>
    </row>
    <row r="73" spans="1:17" ht="10.5" customHeight="1" x14ac:dyDescent="0.35">
      <c r="C73" s="15"/>
      <c r="D73" s="3"/>
      <c r="E73" s="71" t="s">
        <v>54</v>
      </c>
      <c r="F73" s="6"/>
      <c r="G73" s="6" t="s">
        <v>464</v>
      </c>
      <c r="H73" s="21"/>
      <c r="I73" s="6"/>
      <c r="J73" s="21"/>
      <c r="K73" s="6"/>
      <c r="L73" s="9">
        <f>VLOOKUP(E73,'Prijslijst 2024'!$A$1:$C$303,3,FALSE)</f>
        <v>122</v>
      </c>
      <c r="M73" s="6"/>
      <c r="N73" s="9">
        <f>C73*L73</f>
        <v>0</v>
      </c>
      <c r="O73" s="10" t="str">
        <f>VLOOKUP(E73,'Prijslijst 2024'!$A$1:$G$279,4,FALSE)</f>
        <v>AQ</v>
      </c>
      <c r="P73" s="18">
        <f>C73</f>
        <v>0</v>
      </c>
      <c r="Q73" s="18"/>
    </row>
    <row r="74" spans="1:17" ht="6.65" customHeight="1" x14ac:dyDescent="0.35">
      <c r="E74" s="70"/>
    </row>
    <row r="75" spans="1:17" ht="10.5" customHeight="1" x14ac:dyDescent="0.35">
      <c r="C75" s="15"/>
      <c r="D75" s="3"/>
      <c r="E75" s="71" t="s">
        <v>56</v>
      </c>
      <c r="F75" s="6"/>
      <c r="G75" s="6" t="s">
        <v>466</v>
      </c>
      <c r="H75" s="21"/>
      <c r="I75" s="6"/>
      <c r="J75" s="21"/>
      <c r="K75" s="6"/>
      <c r="L75" s="9">
        <f>VLOOKUP(E75,'Prijslijst 2024'!$A$1:$C$303,3,FALSE)</f>
        <v>166</v>
      </c>
      <c r="M75" s="6"/>
      <c r="N75" s="9">
        <f>C75*L75</f>
        <v>0</v>
      </c>
      <c r="O75" s="10" t="str">
        <f>VLOOKUP(E75,'Prijslijst 2024'!$A$1:$G$279,4,FALSE)</f>
        <v>AQ</v>
      </c>
      <c r="P75" s="18">
        <f>C75</f>
        <v>0</v>
      </c>
      <c r="Q75" s="18"/>
    </row>
    <row r="76" spans="1:17" ht="10.5" customHeight="1" x14ac:dyDescent="0.35">
      <c r="C76" s="15"/>
      <c r="D76" s="3"/>
      <c r="E76" s="71" t="s">
        <v>58</v>
      </c>
      <c r="F76" s="6"/>
      <c r="G76" s="6" t="s">
        <v>467</v>
      </c>
      <c r="H76" s="21"/>
      <c r="I76" s="6"/>
      <c r="J76" s="21"/>
      <c r="K76" s="6"/>
      <c r="L76" s="9">
        <f>VLOOKUP(E76,'Prijslijst 2024'!$A$1:$C$303,3,FALSE)</f>
        <v>175</v>
      </c>
      <c r="M76" s="6"/>
      <c r="N76" s="9">
        <f>C76*L76</f>
        <v>0</v>
      </c>
      <c r="O76" s="10" t="str">
        <f>VLOOKUP(E76,'Prijslijst 2024'!$A$1:$G$279,4,FALSE)</f>
        <v>AQ</v>
      </c>
      <c r="P76" s="18">
        <f>C76</f>
        <v>0</v>
      </c>
      <c r="Q76" s="18"/>
    </row>
    <row r="77" spans="1:17" ht="3" customHeight="1" x14ac:dyDescent="0.35">
      <c r="E77" s="70"/>
    </row>
    <row r="78" spans="1:17" ht="10.5" customHeight="1" x14ac:dyDescent="0.35">
      <c r="C78" s="15"/>
      <c r="D78" s="3"/>
      <c r="E78" s="71" t="s">
        <v>60</v>
      </c>
      <c r="F78" s="6"/>
      <c r="G78" s="6" t="s">
        <v>468</v>
      </c>
      <c r="H78" s="21"/>
      <c r="I78" s="6"/>
      <c r="J78" s="21"/>
      <c r="K78" s="6"/>
      <c r="L78" s="9">
        <f>VLOOKUP(E78,'Prijslijst 2024'!$A$1:$C$303,3,FALSE)</f>
        <v>119</v>
      </c>
      <c r="M78" s="6"/>
      <c r="N78" s="9">
        <f>C78*L78</f>
        <v>0</v>
      </c>
      <c r="O78" s="10" t="str">
        <f>VLOOKUP(E78,'Prijslijst 2024'!$A$1:$G$279,4,FALSE)</f>
        <v>AQ</v>
      </c>
      <c r="P78" s="18">
        <f>C78</f>
        <v>0</v>
      </c>
      <c r="Q78" s="18"/>
    </row>
    <row r="79" spans="1:17" ht="10.5" customHeight="1" x14ac:dyDescent="0.35">
      <c r="C79" s="15"/>
      <c r="D79" s="3"/>
      <c r="E79" s="71" t="s">
        <v>62</v>
      </c>
      <c r="F79" s="6"/>
      <c r="G79" s="6" t="s">
        <v>469</v>
      </c>
      <c r="H79" s="21"/>
      <c r="I79" s="6"/>
      <c r="J79" s="21"/>
      <c r="K79" s="6"/>
      <c r="L79" s="9">
        <f>VLOOKUP(E79,'Prijslijst 2024'!$A$1:$C$303,3,FALSE)</f>
        <v>128</v>
      </c>
      <c r="M79" s="6"/>
      <c r="N79" s="9">
        <f>C79*L79</f>
        <v>0</v>
      </c>
      <c r="O79" s="10" t="str">
        <f>VLOOKUP(E79,'Prijslijst 2024'!$A$1:$G$279,4,FALSE)</f>
        <v>AQ</v>
      </c>
      <c r="P79" s="18">
        <f>C79</f>
        <v>0</v>
      </c>
      <c r="Q79" s="18"/>
    </row>
    <row r="80" spans="1:17" ht="3.75" customHeight="1" x14ac:dyDescent="0.35">
      <c r="E80" s="70"/>
    </row>
    <row r="81" spans="1:17" ht="10.5" customHeight="1" x14ac:dyDescent="0.35">
      <c r="C81" s="15"/>
      <c r="D81" s="3"/>
      <c r="E81" s="71" t="s">
        <v>261</v>
      </c>
      <c r="F81" s="6"/>
      <c r="G81" s="6" t="s">
        <v>470</v>
      </c>
      <c r="H81" s="21"/>
      <c r="I81" s="6"/>
      <c r="J81" s="21"/>
      <c r="K81" s="6"/>
      <c r="L81" s="9">
        <f>VLOOKUP(E81,'Prijslijst 2024'!$A$1:$C$303,3,FALSE)</f>
        <v>156</v>
      </c>
      <c r="M81" s="6"/>
      <c r="N81" s="9">
        <f>C81*L81</f>
        <v>0</v>
      </c>
      <c r="O81" s="10" t="str">
        <f>VLOOKUP(E81,'Prijslijst 2024'!$A$1:$G$279,4,FALSE)</f>
        <v>AQ</v>
      </c>
      <c r="P81" s="18">
        <f>C81</f>
        <v>0</v>
      </c>
      <c r="Q81" s="18"/>
    </row>
    <row r="82" spans="1:17" ht="10.5" customHeight="1" x14ac:dyDescent="0.35">
      <c r="C82" s="15"/>
      <c r="D82" s="3"/>
      <c r="E82" s="71" t="s">
        <v>263</v>
      </c>
      <c r="F82" s="6"/>
      <c r="G82" s="6" t="s">
        <v>471</v>
      </c>
      <c r="H82" s="21"/>
      <c r="I82" s="6"/>
      <c r="J82" s="21"/>
      <c r="K82" s="6"/>
      <c r="L82" s="9">
        <f>VLOOKUP(E82,'Prijslijst 2024'!$A$1:$C$303,3,FALSE)</f>
        <v>195</v>
      </c>
      <c r="M82" s="6"/>
      <c r="N82" s="9">
        <f>C82*L82</f>
        <v>0</v>
      </c>
      <c r="O82" s="10" t="str">
        <f>VLOOKUP(E82,'Prijslijst 2024'!$A$1:$G$279,4,FALSE)</f>
        <v>AQ</v>
      </c>
      <c r="P82" s="18">
        <f>C82</f>
        <v>0</v>
      </c>
      <c r="Q82" s="18"/>
    </row>
    <row r="83" spans="1:17" ht="2.5" customHeight="1" x14ac:dyDescent="0.35">
      <c r="C83" s="14"/>
      <c r="D83" s="3"/>
      <c r="E83" s="71"/>
      <c r="F83" s="6"/>
      <c r="G83" s="6"/>
      <c r="H83" s="21"/>
      <c r="I83" s="6"/>
      <c r="J83" s="21"/>
      <c r="K83" s="6"/>
      <c r="L83" s="9"/>
      <c r="M83" s="6"/>
      <c r="N83" s="9"/>
      <c r="O83" s="10"/>
      <c r="P83" s="18"/>
      <c r="Q83" s="18"/>
    </row>
    <row r="84" spans="1:17" ht="1.5" customHeight="1" x14ac:dyDescent="0.35">
      <c r="A84" s="136"/>
      <c r="B84" s="136"/>
      <c r="C84" s="137"/>
      <c r="D84" s="136"/>
      <c r="E84" s="132"/>
      <c r="F84" s="132"/>
      <c r="G84" s="132"/>
      <c r="H84" s="138"/>
      <c r="I84" s="132"/>
      <c r="J84" s="138"/>
      <c r="K84" s="132"/>
      <c r="L84" s="139"/>
      <c r="M84" s="132"/>
      <c r="N84" s="139"/>
      <c r="O84" s="132"/>
      <c r="P84" s="18"/>
      <c r="Q84" s="18"/>
    </row>
    <row r="85" spans="1:17" ht="10.5" customHeight="1" x14ac:dyDescent="0.35">
      <c r="A85" s="159"/>
      <c r="B85" s="160" t="s">
        <v>829</v>
      </c>
      <c r="C85" s="161"/>
      <c r="D85" s="162"/>
      <c r="E85" s="163"/>
      <c r="F85" s="164"/>
      <c r="G85" s="164"/>
      <c r="H85" s="165"/>
      <c r="I85" s="164"/>
      <c r="J85" s="165"/>
      <c r="K85" s="132"/>
      <c r="L85" s="166"/>
      <c r="M85" s="132"/>
      <c r="N85" s="166"/>
      <c r="O85" s="167"/>
      <c r="P85" s="18"/>
      <c r="Q85" s="18"/>
    </row>
    <row r="86" spans="1:17" s="157" customFormat="1" ht="10.5" customHeight="1" x14ac:dyDescent="0.35">
      <c r="A86" s="168"/>
      <c r="B86" s="168"/>
      <c r="C86" s="149" t="s">
        <v>445</v>
      </c>
      <c r="D86" s="140"/>
      <c r="E86" s="142" t="s">
        <v>0</v>
      </c>
      <c r="F86" s="142"/>
      <c r="G86" s="142" t="s">
        <v>1</v>
      </c>
      <c r="H86" s="150"/>
      <c r="I86" s="142"/>
      <c r="J86" s="150"/>
      <c r="K86" s="152"/>
      <c r="L86" s="153" t="s">
        <v>447</v>
      </c>
      <c r="M86" s="152"/>
      <c r="N86" s="154" t="s">
        <v>448</v>
      </c>
      <c r="O86" s="142" t="s">
        <v>449</v>
      </c>
      <c r="P86" s="158"/>
      <c r="Q86" s="158"/>
    </row>
    <row r="87" spans="1:17" ht="4" customHeight="1" x14ac:dyDescent="0.35">
      <c r="C87" s="14"/>
      <c r="D87" s="3"/>
      <c r="E87" s="71"/>
      <c r="F87" s="6"/>
      <c r="G87" s="6"/>
      <c r="H87" s="21"/>
      <c r="I87" s="6"/>
      <c r="J87" s="21"/>
      <c r="K87" s="6"/>
      <c r="L87" s="9"/>
      <c r="M87" s="6"/>
      <c r="N87" s="9"/>
      <c r="O87" s="10"/>
      <c r="P87" s="18"/>
      <c r="Q87" s="18"/>
    </row>
    <row r="88" spans="1:17" ht="10.5" customHeight="1" x14ac:dyDescent="0.35">
      <c r="C88" s="15"/>
      <c r="D88" s="3"/>
      <c r="E88" s="71" t="s">
        <v>724</v>
      </c>
      <c r="F88" s="6"/>
      <c r="G88" s="6" t="s">
        <v>736</v>
      </c>
      <c r="H88" s="21"/>
      <c r="I88" s="6"/>
      <c r="J88" s="21"/>
      <c r="K88" s="6"/>
      <c r="L88" s="9">
        <f>VLOOKUP(E88,'Prijslijst 2024'!$A$1:$C$474,3,FALSE)</f>
        <v>97.95</v>
      </c>
      <c r="M88" s="6"/>
      <c r="N88" s="9">
        <f>C88*L88</f>
        <v>0</v>
      </c>
      <c r="O88" s="10" t="str">
        <f>VLOOKUP(E88,'Prijslijst 2024'!$A$1:$G$474,4,FALSE)</f>
        <v>AH</v>
      </c>
      <c r="P88" s="18"/>
      <c r="Q88" s="18"/>
    </row>
    <row r="89" spans="1:17" ht="10.5" customHeight="1" x14ac:dyDescent="0.35">
      <c r="C89" s="15"/>
      <c r="D89" s="3"/>
      <c r="E89" s="71" t="s">
        <v>726</v>
      </c>
      <c r="F89" s="6"/>
      <c r="G89" s="6" t="s">
        <v>737</v>
      </c>
      <c r="H89" s="21"/>
      <c r="I89" s="6"/>
      <c r="J89" s="21"/>
      <c r="K89" s="6"/>
      <c r="L89" s="9">
        <f>VLOOKUP(E89,'Prijslijst 2024'!$A$1:$C$474,3,FALSE)</f>
        <v>110</v>
      </c>
      <c r="M89" s="6"/>
      <c r="N89" s="9">
        <f t="shared" ref="N89:N92" si="1">C89*L89</f>
        <v>0</v>
      </c>
      <c r="O89" s="10" t="str">
        <f>VLOOKUP(E89,'Prijslijst 2024'!$A$1:$G$474,4,FALSE)</f>
        <v>AH</v>
      </c>
      <c r="P89" s="18"/>
      <c r="Q89" s="18"/>
    </row>
    <row r="90" spans="1:17" ht="10.5" customHeight="1" x14ac:dyDescent="0.35">
      <c r="C90" s="15"/>
      <c r="D90" s="3"/>
      <c r="E90" s="71" t="s">
        <v>727</v>
      </c>
      <c r="F90" s="6"/>
      <c r="G90" s="6" t="s">
        <v>735</v>
      </c>
      <c r="H90" s="21"/>
      <c r="I90" s="6"/>
      <c r="J90" s="21"/>
      <c r="K90" s="6"/>
      <c r="L90" s="9">
        <f>VLOOKUP(E90,'Prijslijst 2024'!$A$1:$C$474,3,FALSE)</f>
        <v>120</v>
      </c>
      <c r="M90" s="6"/>
      <c r="N90" s="9">
        <f t="shared" si="1"/>
        <v>0</v>
      </c>
      <c r="O90" s="10" t="str">
        <f>VLOOKUP(E90,'Prijslijst 2024'!$A$1:$G$474,4,FALSE)</f>
        <v>AE</v>
      </c>
      <c r="P90" s="18"/>
      <c r="Q90" s="18"/>
    </row>
    <row r="91" spans="1:17" ht="10.5" customHeight="1" x14ac:dyDescent="0.35">
      <c r="C91" s="15"/>
      <c r="D91" s="3"/>
      <c r="E91" s="71" t="s">
        <v>729</v>
      </c>
      <c r="F91" s="6"/>
      <c r="G91" s="6" t="s">
        <v>730</v>
      </c>
      <c r="H91" s="21"/>
      <c r="I91" s="6"/>
      <c r="J91" s="21"/>
      <c r="K91" s="6"/>
      <c r="L91" s="9">
        <f>VLOOKUP(E91,'Prijslijst 2024'!$A$1:$C$474,3,FALSE)</f>
        <v>120</v>
      </c>
      <c r="M91" s="6"/>
      <c r="N91" s="9">
        <f t="shared" si="1"/>
        <v>0</v>
      </c>
      <c r="O91" s="10" t="str">
        <f>VLOOKUP(E91,'Prijslijst 2024'!$A$1:$G$474,4,FALSE)</f>
        <v>AH</v>
      </c>
      <c r="P91" s="18"/>
      <c r="Q91" s="18"/>
    </row>
    <row r="92" spans="1:17" ht="10.5" customHeight="1" x14ac:dyDescent="0.35">
      <c r="C92" s="15"/>
      <c r="D92" s="3"/>
      <c r="E92" s="71" t="s">
        <v>731</v>
      </c>
      <c r="F92" s="6"/>
      <c r="G92" s="6" t="s">
        <v>900</v>
      </c>
      <c r="H92" s="21"/>
      <c r="I92" s="6"/>
      <c r="J92" s="21"/>
      <c r="K92" s="6"/>
      <c r="L92" s="9">
        <f>VLOOKUP(E92,'Prijslijst 2024'!$A$1:$C$474,3,FALSE)</f>
        <v>48.2</v>
      </c>
      <c r="M92" s="6"/>
      <c r="N92" s="9">
        <f t="shared" si="1"/>
        <v>0</v>
      </c>
      <c r="O92" s="10" t="str">
        <f>VLOOKUP(E92,'Prijslijst 2024'!$A$1:$G$474,4,FALSE)</f>
        <v>AH</v>
      </c>
      <c r="P92" s="18"/>
      <c r="Q92" s="18"/>
    </row>
    <row r="93" spans="1:17" ht="10.5" customHeight="1" x14ac:dyDescent="0.35">
      <c r="C93" s="92" t="s">
        <v>723</v>
      </c>
      <c r="D93" s="3"/>
      <c r="E93" s="71"/>
      <c r="F93" s="6"/>
      <c r="G93" s="6"/>
      <c r="H93" s="21"/>
      <c r="I93" s="6"/>
      <c r="J93" s="21"/>
      <c r="K93" s="6"/>
      <c r="L93" s="9"/>
      <c r="M93" s="6"/>
      <c r="N93" s="9"/>
      <c r="O93" s="10"/>
      <c r="P93" s="18"/>
      <c r="Q93" s="18"/>
    </row>
    <row r="94" spans="1:17" ht="10.5" customHeight="1" x14ac:dyDescent="0.35">
      <c r="C94" s="15"/>
      <c r="D94" s="3"/>
      <c r="E94" s="71" t="s">
        <v>674</v>
      </c>
      <c r="F94" s="6"/>
      <c r="G94" s="6" t="s">
        <v>733</v>
      </c>
      <c r="H94" s="21"/>
      <c r="I94" s="6"/>
      <c r="J94" s="2"/>
      <c r="K94" s="6"/>
      <c r="L94" s="9">
        <f>VLOOKUP(E94,'Prijslijst 2024'!$A$1:$C$474,3,FALSE)</f>
        <v>60.87</v>
      </c>
      <c r="M94" s="6"/>
      <c r="N94" s="9">
        <f t="shared" ref="N94:N95" si="2">C94*L94</f>
        <v>0</v>
      </c>
      <c r="O94" s="10" t="str">
        <f>VLOOKUP(E94,'Prijslijst 2024'!$A$1:$G$474,4,FALSE)</f>
        <v>AQ</v>
      </c>
      <c r="P94" s="18"/>
      <c r="Q94" s="18">
        <f>C94</f>
        <v>0</v>
      </c>
    </row>
    <row r="95" spans="1:17" ht="10.5" customHeight="1" x14ac:dyDescent="0.35">
      <c r="C95" s="15"/>
      <c r="D95" s="3"/>
      <c r="E95" s="71" t="s">
        <v>675</v>
      </c>
      <c r="F95" s="6"/>
      <c r="G95" s="6" t="s">
        <v>734</v>
      </c>
      <c r="H95" s="21"/>
      <c r="I95" s="6"/>
      <c r="J95" s="21"/>
      <c r="K95" s="6"/>
      <c r="L95" s="9">
        <f>VLOOKUP(E95,'Prijslijst 2024'!$A$1:$C$474,3,FALSE)</f>
        <v>72.2</v>
      </c>
      <c r="M95" s="6"/>
      <c r="N95" s="9">
        <f t="shared" si="2"/>
        <v>0</v>
      </c>
      <c r="O95" s="10" t="str">
        <f>VLOOKUP(E95,'Prijslijst 2024'!$A$1:$G$474,4,FALSE)</f>
        <v>AQ</v>
      </c>
      <c r="P95" s="18"/>
      <c r="Q95" s="18">
        <f t="shared" ref="Q95" si="3">C95</f>
        <v>0</v>
      </c>
    </row>
    <row r="96" spans="1:17" ht="3" customHeight="1" x14ac:dyDescent="0.35">
      <c r="C96" s="14"/>
      <c r="D96" s="3"/>
      <c r="E96" s="71"/>
      <c r="F96" s="6"/>
      <c r="G96" s="6"/>
      <c r="H96" s="21"/>
      <c r="I96" s="6"/>
      <c r="J96" s="21"/>
      <c r="K96" s="6"/>
      <c r="L96" s="9"/>
      <c r="M96" s="6"/>
      <c r="N96" s="9"/>
      <c r="O96" s="10"/>
      <c r="P96" s="18"/>
      <c r="Q96" s="18"/>
    </row>
    <row r="97" spans="1:17" ht="10.5" customHeight="1" x14ac:dyDescent="0.35">
      <c r="C97" s="15"/>
      <c r="D97" s="3"/>
      <c r="E97" s="71" t="s">
        <v>686</v>
      </c>
      <c r="F97" s="6"/>
      <c r="G97" s="6" t="s">
        <v>738</v>
      </c>
      <c r="H97" s="21"/>
      <c r="I97" s="6"/>
      <c r="J97" s="21"/>
      <c r="K97" s="6"/>
      <c r="L97" s="9">
        <f>VLOOKUP(E97,'Prijslijst 2024'!$A$1:$C$474,3,FALSE)</f>
        <v>120</v>
      </c>
      <c r="M97" s="6"/>
      <c r="N97" s="9">
        <f t="shared" ref="N97:N98" si="4">C97*L97</f>
        <v>0</v>
      </c>
      <c r="O97" s="10" t="str">
        <f>VLOOKUP(E97,'Prijslijst 2024'!$A$1:$G$474,4,FALSE)</f>
        <v>AQ</v>
      </c>
      <c r="P97" s="18"/>
      <c r="Q97" s="18">
        <f t="shared" ref="Q97:Q98" si="5">C97</f>
        <v>0</v>
      </c>
    </row>
    <row r="98" spans="1:17" ht="12.5" customHeight="1" x14ac:dyDescent="0.35">
      <c r="C98" s="15"/>
      <c r="D98" s="3"/>
      <c r="E98" s="71" t="s">
        <v>697</v>
      </c>
      <c r="F98" s="6"/>
      <c r="G98" s="6" t="s">
        <v>739</v>
      </c>
      <c r="H98" s="21"/>
      <c r="I98" s="6"/>
      <c r="J98" s="21"/>
      <c r="K98" s="6"/>
      <c r="L98" s="9">
        <f>VLOOKUP(E98,'Prijslijst 2024'!$A$1:$C$474,3,FALSE)</f>
        <v>120</v>
      </c>
      <c r="M98" s="6"/>
      <c r="N98" s="9">
        <f t="shared" si="4"/>
        <v>0</v>
      </c>
      <c r="O98" s="10" t="str">
        <f>VLOOKUP(E98,'Prijslijst 2024'!$A$1:$G$474,4,FALSE)</f>
        <v>AQ</v>
      </c>
      <c r="P98" s="18"/>
      <c r="Q98" s="18">
        <f t="shared" si="5"/>
        <v>0</v>
      </c>
    </row>
    <row r="99" spans="1:17" ht="2.5" customHeight="1" x14ac:dyDescent="0.35">
      <c r="C99" s="14"/>
      <c r="D99" s="3"/>
      <c r="E99" s="106"/>
      <c r="F99" s="23"/>
      <c r="G99" s="11"/>
      <c r="H99" s="21"/>
      <c r="I99" s="6"/>
      <c r="J99" s="21"/>
      <c r="K99" s="6"/>
      <c r="L99" s="9"/>
      <c r="M99" s="6"/>
      <c r="N99" s="9"/>
      <c r="O99" s="10"/>
      <c r="P99" s="18"/>
      <c r="Q99" s="18"/>
    </row>
    <row r="100" spans="1:17" ht="10.5" customHeight="1" x14ac:dyDescent="0.35">
      <c r="A100" s="127"/>
      <c r="B100" s="128" t="s">
        <v>589</v>
      </c>
      <c r="C100" s="129"/>
      <c r="D100" s="127"/>
      <c r="E100" s="130"/>
      <c r="F100" s="130"/>
      <c r="G100" s="130"/>
      <c r="H100" s="131"/>
      <c r="I100" s="130"/>
      <c r="J100" s="131"/>
      <c r="K100" s="132"/>
      <c r="L100" s="133"/>
      <c r="M100" s="132"/>
      <c r="N100" s="133"/>
      <c r="O100" s="130"/>
      <c r="P100" s="18"/>
      <c r="Q100" s="18"/>
    </row>
    <row r="101" spans="1:17" s="157" customFormat="1" ht="10.5" customHeight="1" x14ac:dyDescent="0.35">
      <c r="A101" s="140"/>
      <c r="B101" s="140"/>
      <c r="C101" s="149" t="s">
        <v>445</v>
      </c>
      <c r="D101" s="140"/>
      <c r="E101" s="142" t="s">
        <v>0</v>
      </c>
      <c r="F101" s="142"/>
      <c r="G101" s="142" t="s">
        <v>1</v>
      </c>
      <c r="H101" s="150"/>
      <c r="I101" s="142"/>
      <c r="J101" s="150"/>
      <c r="K101" s="152"/>
      <c r="L101" s="153" t="s">
        <v>447</v>
      </c>
      <c r="M101" s="152"/>
      <c r="N101" s="154" t="s">
        <v>448</v>
      </c>
      <c r="O101" s="142" t="s">
        <v>449</v>
      </c>
      <c r="P101" s="155"/>
      <c r="Q101" s="155"/>
    </row>
    <row r="102" spans="1:17" ht="0.75" customHeight="1" x14ac:dyDescent="0.35">
      <c r="A102" s="136"/>
      <c r="B102" s="136"/>
      <c r="C102" s="137"/>
      <c r="D102" s="136"/>
      <c r="E102" s="132"/>
      <c r="F102" s="132"/>
      <c r="G102" s="132"/>
      <c r="H102" s="138"/>
      <c r="I102" s="132"/>
      <c r="J102" s="138"/>
      <c r="K102" s="132"/>
      <c r="L102" s="139"/>
      <c r="M102" s="132"/>
      <c r="N102" s="139"/>
      <c r="O102" s="132"/>
      <c r="P102" s="18"/>
      <c r="Q102" s="18"/>
    </row>
    <row r="103" spans="1:17" ht="3.75" customHeight="1" x14ac:dyDescent="0.35"/>
    <row r="104" spans="1:17" ht="10.5" customHeight="1" x14ac:dyDescent="0.35">
      <c r="C104" s="15"/>
      <c r="D104" s="3"/>
      <c r="E104" s="71" t="s">
        <v>48</v>
      </c>
      <c r="F104" s="6"/>
      <c r="G104" s="6" t="s">
        <v>472</v>
      </c>
      <c r="H104" s="21"/>
      <c r="I104" s="6"/>
      <c r="J104" s="21"/>
      <c r="K104" s="6"/>
      <c r="L104" s="9">
        <f>VLOOKUP(E104,'Prijslijst 2024'!$A$1:$C$303,3,FALSE)</f>
        <v>188</v>
      </c>
      <c r="M104" s="6"/>
      <c r="N104" s="9">
        <f>C104*L104</f>
        <v>0</v>
      </c>
      <c r="O104" s="10" t="str">
        <f>VLOOKUP(E104,'Prijslijst 2024'!$A$1:$G$279,4,FALSE)</f>
        <v>AQ</v>
      </c>
      <c r="P104" s="18">
        <f>C104</f>
        <v>0</v>
      </c>
      <c r="Q104" s="18"/>
    </row>
    <row r="105" spans="1:17" ht="10.5" customHeight="1" x14ac:dyDescent="0.35">
      <c r="C105" s="15"/>
      <c r="D105" s="3"/>
      <c r="E105" s="71" t="s">
        <v>38</v>
      </c>
      <c r="F105" s="6"/>
      <c r="G105" s="6" t="s">
        <v>472</v>
      </c>
      <c r="H105" s="21"/>
      <c r="I105" s="6"/>
      <c r="J105" s="21"/>
      <c r="K105" s="6"/>
      <c r="L105" s="9">
        <f>VLOOKUP(E105,'Prijslijst 2024'!$A$1:$C$303,3,FALSE)</f>
        <v>240</v>
      </c>
      <c r="M105" s="6"/>
      <c r="N105" s="9">
        <f>C105*L105</f>
        <v>0</v>
      </c>
      <c r="O105" s="10" t="str">
        <f>VLOOKUP(E105,'Prijslijst 2024'!$A$1:$G$279,4,FALSE)</f>
        <v>AQ</v>
      </c>
      <c r="P105" s="18"/>
      <c r="Q105" s="18">
        <f>C105</f>
        <v>0</v>
      </c>
    </row>
    <row r="106" spans="1:17" ht="10.5" customHeight="1" x14ac:dyDescent="0.35">
      <c r="C106" s="15"/>
      <c r="D106" s="3"/>
      <c r="E106" s="71" t="s">
        <v>40</v>
      </c>
      <c r="F106" s="6"/>
      <c r="G106" s="6" t="s">
        <v>473</v>
      </c>
      <c r="H106" s="21"/>
      <c r="I106" s="6"/>
      <c r="J106" s="21"/>
      <c r="K106" s="6"/>
      <c r="L106" s="9">
        <f>VLOOKUP(E106,'Prijslijst 2024'!$A$1:$C$303,3,FALSE)</f>
        <v>254</v>
      </c>
      <c r="M106" s="6"/>
      <c r="N106" s="9">
        <f>C106*L106</f>
        <v>0</v>
      </c>
      <c r="O106" s="10" t="str">
        <f>VLOOKUP(E106,'Prijslijst 2024'!$A$1:$G$279,4,FALSE)</f>
        <v>AQ</v>
      </c>
      <c r="P106" s="18"/>
      <c r="Q106" s="18">
        <f>C106</f>
        <v>0</v>
      </c>
    </row>
    <row r="107" spans="1:17" ht="3.75" customHeight="1" x14ac:dyDescent="0.35">
      <c r="E107" s="70"/>
    </row>
    <row r="108" spans="1:17" ht="9.5" customHeight="1" x14ac:dyDescent="0.35">
      <c r="C108" s="15"/>
      <c r="D108" s="3"/>
      <c r="E108" s="71" t="s">
        <v>436</v>
      </c>
      <c r="F108" s="6"/>
      <c r="G108" s="6" t="s">
        <v>475</v>
      </c>
      <c r="H108" s="21"/>
      <c r="I108" s="6"/>
      <c r="J108" s="21"/>
      <c r="K108" s="6"/>
      <c r="L108" s="9">
        <f>VLOOKUP(E108,'Prijslijst 2024'!$A$1:$C$303,3,FALSE)</f>
        <v>29.4</v>
      </c>
      <c r="M108" s="6"/>
      <c r="N108" s="9">
        <f>C108*L108</f>
        <v>0</v>
      </c>
      <c r="O108" s="10" t="str">
        <f>VLOOKUP(E108,'Prijslijst 2024'!$A$1:$G$279,4,FALSE)</f>
        <v>AQ</v>
      </c>
    </row>
    <row r="109" spans="1:17" ht="3.75" customHeight="1" x14ac:dyDescent="0.35">
      <c r="E109" s="70"/>
    </row>
    <row r="110" spans="1:17" ht="3.75" customHeight="1" x14ac:dyDescent="0.35">
      <c r="E110" s="70"/>
    </row>
    <row r="111" spans="1:17" ht="10.5" customHeight="1" x14ac:dyDescent="0.35">
      <c r="C111" s="15"/>
      <c r="D111" s="3"/>
      <c r="E111" s="71" t="s">
        <v>5</v>
      </c>
      <c r="F111" s="6"/>
      <c r="G111" s="6" t="s">
        <v>474</v>
      </c>
      <c r="H111" s="21"/>
      <c r="I111" s="6"/>
      <c r="J111" s="21"/>
      <c r="K111" s="6"/>
      <c r="L111" s="9">
        <f>VLOOKUP(E111,'Prijslijst 2024'!$A$1:$C$303,3,FALSE)</f>
        <v>38.200000000000003</v>
      </c>
      <c r="M111" s="6"/>
      <c r="N111" s="9">
        <f>C111*L111</f>
        <v>0</v>
      </c>
      <c r="O111" s="10" t="str">
        <f>VLOOKUP(E111,'Prijslijst 2024'!$A$1:$G$279,4,FALSE)</f>
        <v>AO</v>
      </c>
      <c r="P111" s="18"/>
      <c r="Q111" s="18"/>
    </row>
    <row r="112" spans="1:17" ht="10.5" customHeight="1" x14ac:dyDescent="0.35">
      <c r="C112" s="15"/>
      <c r="D112" s="3"/>
      <c r="E112" s="71" t="s">
        <v>37</v>
      </c>
      <c r="F112" s="23"/>
      <c r="G112" s="12" t="s">
        <v>823</v>
      </c>
      <c r="H112" s="21"/>
      <c r="I112" s="6"/>
      <c r="J112" s="21"/>
      <c r="K112" s="6"/>
      <c r="L112" s="9">
        <f>VLOOKUP(E112,'Prijslijst 2024'!$A$1:$C$303,3,FALSE)</f>
        <v>3.05</v>
      </c>
      <c r="M112" s="6"/>
      <c r="N112" s="9">
        <f>C112*L112</f>
        <v>0</v>
      </c>
      <c r="O112" s="10" t="str">
        <f>VLOOKUP(E112,'Prijslijst 2024'!$A$1:$G$279,4,FALSE)</f>
        <v>AO</v>
      </c>
      <c r="P112" s="18"/>
      <c r="Q112" s="18"/>
    </row>
    <row r="113" spans="1:17" ht="10.5" customHeight="1" x14ac:dyDescent="0.35">
      <c r="C113" s="15"/>
      <c r="D113" s="3"/>
      <c r="E113" s="71" t="s">
        <v>35</v>
      </c>
      <c r="F113" s="23"/>
      <c r="G113" s="12" t="s">
        <v>822</v>
      </c>
      <c r="H113" s="21"/>
      <c r="I113" s="6"/>
      <c r="J113" s="21"/>
      <c r="K113" s="6"/>
      <c r="L113" s="9">
        <f>VLOOKUP(E113,'Prijslijst 2024'!$A$1:$C$303,3,FALSE)</f>
        <v>1.46</v>
      </c>
      <c r="M113" s="6"/>
      <c r="N113" s="9">
        <f>C113*L113</f>
        <v>0</v>
      </c>
      <c r="O113" s="10" t="str">
        <f>VLOOKUP(E113,'Prijslijst 2024'!$A$1:$G$279,4,FALSE)</f>
        <v>AO</v>
      </c>
      <c r="P113" s="18"/>
      <c r="Q113" s="18"/>
    </row>
    <row r="114" spans="1:17" ht="10.5" customHeight="1" x14ac:dyDescent="0.35">
      <c r="C114" s="15"/>
      <c r="D114" s="3"/>
      <c r="E114" s="71" t="s">
        <v>36</v>
      </c>
      <c r="F114" s="23"/>
      <c r="G114" s="12" t="s">
        <v>820</v>
      </c>
      <c r="H114" s="21"/>
      <c r="I114" s="6"/>
      <c r="J114" s="21"/>
      <c r="K114" s="6"/>
      <c r="L114" s="9">
        <f>VLOOKUP(E114,'Prijslijst 2024'!$A$1:$C$303,3,FALSE)</f>
        <v>3.05</v>
      </c>
      <c r="M114" s="6"/>
      <c r="N114" s="9">
        <f>C114*L114</f>
        <v>0</v>
      </c>
      <c r="O114" s="10" t="str">
        <f>VLOOKUP(E114,'Prijslijst 2024'!$A$1:$G$279,4,FALSE)</f>
        <v>AO</v>
      </c>
      <c r="P114" s="18"/>
      <c r="Q114" s="18"/>
    </row>
    <row r="115" spans="1:17" ht="10.5" customHeight="1" x14ac:dyDescent="0.35">
      <c r="C115" s="15"/>
      <c r="D115" s="3"/>
      <c r="E115" s="71" t="s">
        <v>33</v>
      </c>
      <c r="F115" s="23"/>
      <c r="G115" s="11" t="s">
        <v>821</v>
      </c>
      <c r="H115" s="21"/>
      <c r="I115" s="6"/>
      <c r="J115" s="21"/>
      <c r="K115" s="6"/>
      <c r="L115" s="9">
        <f>VLOOKUP(E115,'Prijslijst 2024'!$A$1:$C$303,3,FALSE)</f>
        <v>1.46</v>
      </c>
      <c r="M115" s="6"/>
      <c r="N115" s="9">
        <f>C115*L115</f>
        <v>0</v>
      </c>
      <c r="O115" s="10" t="str">
        <f>VLOOKUP(E115,'Prijslijst 2024'!$A$1:$G$279,4,FALSE)</f>
        <v>AO</v>
      </c>
      <c r="P115" s="18"/>
      <c r="Q115" s="18"/>
    </row>
    <row r="116" spans="1:17" ht="3.75" customHeight="1" x14ac:dyDescent="0.35">
      <c r="C116" s="14"/>
      <c r="D116" s="3"/>
      <c r="E116" s="72"/>
      <c r="F116" s="23"/>
      <c r="G116" s="11"/>
      <c r="H116" s="21"/>
      <c r="I116" s="6"/>
      <c r="J116" s="21"/>
      <c r="K116" s="6"/>
      <c r="L116" s="9"/>
      <c r="M116" s="6"/>
      <c r="N116" s="9"/>
      <c r="O116" s="10"/>
      <c r="P116" s="18"/>
      <c r="Q116" s="18"/>
    </row>
    <row r="117" spans="1:17" ht="10.5" customHeight="1" x14ac:dyDescent="0.35">
      <c r="C117" s="15"/>
      <c r="D117" s="3"/>
      <c r="E117" s="71" t="s">
        <v>590</v>
      </c>
      <c r="F117" s="6"/>
      <c r="G117" s="6" t="s">
        <v>592</v>
      </c>
      <c r="H117" s="21"/>
      <c r="I117" s="6"/>
      <c r="J117" s="21"/>
      <c r="K117" s="6"/>
      <c r="L117" s="9">
        <f>VLOOKUP(E117,'Prijslijst 2024'!$A$1:$C$303,3,FALSE)</f>
        <v>149</v>
      </c>
      <c r="M117" s="6"/>
      <c r="N117" s="9">
        <f>C117*L117</f>
        <v>0</v>
      </c>
      <c r="O117" s="10" t="str">
        <f>VLOOKUP(E117,'Prijslijst 2024'!$A$1:$G$279,4,FALSE)</f>
        <v>AR</v>
      </c>
      <c r="P117" s="18">
        <f>C117</f>
        <v>0</v>
      </c>
      <c r="Q117" s="18"/>
    </row>
    <row r="118" spans="1:17" ht="2.5" customHeight="1" x14ac:dyDescent="0.35">
      <c r="C118" s="14"/>
      <c r="D118" s="3"/>
      <c r="E118" s="71"/>
      <c r="F118" s="6"/>
      <c r="G118" s="6"/>
      <c r="H118" s="21"/>
      <c r="I118" s="6"/>
      <c r="J118" s="21"/>
      <c r="K118" s="6"/>
      <c r="L118" s="9"/>
      <c r="M118" s="6"/>
      <c r="N118" s="9"/>
      <c r="O118" s="10"/>
      <c r="P118" s="18"/>
      <c r="Q118" s="18"/>
    </row>
    <row r="119" spans="1:17" ht="3" customHeight="1" x14ac:dyDescent="0.35">
      <c r="A119" s="119"/>
      <c r="B119" s="119"/>
      <c r="C119" s="137"/>
      <c r="D119" s="136"/>
      <c r="E119" s="169"/>
      <c r="F119" s="132"/>
      <c r="G119" s="132"/>
      <c r="H119" s="138"/>
      <c r="I119" s="132"/>
      <c r="J119" s="138"/>
      <c r="K119" s="132"/>
      <c r="L119" s="139"/>
      <c r="M119" s="132"/>
      <c r="N119" s="139"/>
      <c r="O119" s="170"/>
      <c r="P119" s="18"/>
      <c r="Q119" s="18"/>
    </row>
    <row r="120" spans="1:17" ht="10.5" customHeight="1" x14ac:dyDescent="0.35">
      <c r="A120" s="119"/>
      <c r="B120" s="160" t="s">
        <v>827</v>
      </c>
      <c r="C120" s="119"/>
      <c r="D120" s="161"/>
      <c r="E120" s="164"/>
      <c r="F120" s="171"/>
      <c r="G120" s="164"/>
      <c r="H120" s="164"/>
      <c r="I120" s="165"/>
      <c r="J120" s="164"/>
      <c r="K120" s="138"/>
      <c r="L120" s="164"/>
      <c r="M120" s="139"/>
      <c r="N120" s="164"/>
      <c r="O120" s="166"/>
      <c r="P120" s="113"/>
      <c r="Q120" s="18"/>
    </row>
    <row r="121" spans="1:17" s="157" customFormat="1" ht="10.5" customHeight="1" x14ac:dyDescent="0.35">
      <c r="A121" s="172"/>
      <c r="B121" s="168"/>
      <c r="C121" s="149" t="s">
        <v>445</v>
      </c>
      <c r="D121" s="172"/>
      <c r="E121" s="142" t="s">
        <v>0</v>
      </c>
      <c r="F121" s="142" t="s">
        <v>1</v>
      </c>
      <c r="G121" s="142"/>
      <c r="H121" s="142"/>
      <c r="I121" s="150"/>
      <c r="J121" s="142"/>
      <c r="K121" s="173"/>
      <c r="L121" s="142" t="s">
        <v>447</v>
      </c>
      <c r="M121" s="174"/>
      <c r="N121" s="175" t="s">
        <v>448</v>
      </c>
      <c r="O121" s="154" t="s">
        <v>449</v>
      </c>
      <c r="P121" s="155"/>
      <c r="Q121" s="158"/>
    </row>
    <row r="122" spans="1:17" ht="4" customHeight="1" x14ac:dyDescent="0.35">
      <c r="C122" s="14"/>
      <c r="D122" s="3"/>
      <c r="E122" s="71"/>
      <c r="F122" s="6"/>
      <c r="G122" s="6"/>
      <c r="H122" s="21"/>
      <c r="I122" s="6"/>
      <c r="J122" s="21"/>
      <c r="K122" s="6"/>
      <c r="L122" s="9"/>
      <c r="M122" s="6"/>
      <c r="N122" s="9"/>
      <c r="O122" s="10"/>
      <c r="P122" s="18"/>
      <c r="Q122" s="18"/>
    </row>
    <row r="123" spans="1:17" ht="10.5" customHeight="1" x14ac:dyDescent="0.35">
      <c r="C123" s="15"/>
      <c r="D123" s="3"/>
      <c r="E123" s="71" t="s">
        <v>740</v>
      </c>
      <c r="F123" s="6"/>
      <c r="G123" s="6" t="s">
        <v>743</v>
      </c>
      <c r="H123" s="63" t="s">
        <v>506</v>
      </c>
      <c r="I123" s="6"/>
      <c r="J123" s="21"/>
      <c r="K123" s="6"/>
      <c r="L123" s="9">
        <f>VLOOKUP(E123,'Prijslijst 2024'!$A$1:$C$380,3,FALSE)</f>
        <v>216</v>
      </c>
      <c r="M123" s="6"/>
      <c r="N123" s="9">
        <f t="shared" ref="N123:N131" si="6">C123*L123</f>
        <v>0</v>
      </c>
      <c r="O123" s="10" t="str">
        <f>VLOOKUP(E123,'Prijslijst 2024'!$A$1:$G$380,4,FALSE)</f>
        <v>AQ</v>
      </c>
      <c r="P123" s="18">
        <f>C123</f>
        <v>0</v>
      </c>
      <c r="Q123" s="18"/>
    </row>
    <row r="124" spans="1:17" ht="10.5" customHeight="1" x14ac:dyDescent="0.35">
      <c r="C124" s="15"/>
      <c r="D124" s="3"/>
      <c r="E124" s="71" t="s">
        <v>741</v>
      </c>
      <c r="F124" s="6"/>
      <c r="G124" s="6" t="s">
        <v>744</v>
      </c>
      <c r="H124" s="63" t="s">
        <v>506</v>
      </c>
      <c r="I124" s="6"/>
      <c r="J124" s="21"/>
      <c r="K124" s="6"/>
      <c r="L124" s="9">
        <f>VLOOKUP(E124,'Prijslijst 2024'!$A$1:$C$380,3,FALSE)</f>
        <v>318</v>
      </c>
      <c r="M124" s="6"/>
      <c r="N124" s="9">
        <f t="shared" si="6"/>
        <v>0</v>
      </c>
      <c r="O124" s="10" t="str">
        <f>VLOOKUP(E124,'Prijslijst 2024'!$A$1:$G$380,4,FALSE)</f>
        <v>AQ</v>
      </c>
      <c r="P124" s="18">
        <f t="shared" ref="P124:P126" si="7">C124</f>
        <v>0</v>
      </c>
      <c r="Q124" s="18"/>
    </row>
    <row r="125" spans="1:17" ht="10.5" customHeight="1" x14ac:dyDescent="0.35">
      <c r="C125" s="15"/>
      <c r="D125" s="3"/>
      <c r="E125" s="71" t="s">
        <v>742</v>
      </c>
      <c r="F125" s="6"/>
      <c r="G125" s="6" t="s">
        <v>745</v>
      </c>
      <c r="H125" s="63" t="s">
        <v>506</v>
      </c>
      <c r="I125" s="6"/>
      <c r="J125" s="21"/>
      <c r="K125" s="6"/>
      <c r="L125" s="9">
        <f>VLOOKUP(E125,'Prijslijst 2024'!$A$1:$C$380,3,FALSE)</f>
        <v>216</v>
      </c>
      <c r="M125" s="6"/>
      <c r="N125" s="9">
        <f t="shared" si="6"/>
        <v>0</v>
      </c>
      <c r="O125" s="10" t="str">
        <f>VLOOKUP(E125,'Prijslijst 2024'!$A$1:$G$380,4,FALSE)</f>
        <v>AQ</v>
      </c>
      <c r="P125" s="18">
        <f t="shared" si="7"/>
        <v>0</v>
      </c>
      <c r="Q125" s="18"/>
    </row>
    <row r="126" spans="1:17" ht="10.5" customHeight="1" x14ac:dyDescent="0.35">
      <c r="C126" s="15"/>
      <c r="D126" s="3"/>
      <c r="E126" s="71" t="s">
        <v>746</v>
      </c>
      <c r="F126" s="6"/>
      <c r="G126" s="6" t="s">
        <v>747</v>
      </c>
      <c r="H126" s="63" t="s">
        <v>506</v>
      </c>
      <c r="I126" s="6"/>
      <c r="J126" s="21"/>
      <c r="K126" s="6"/>
      <c r="L126" s="9">
        <f>VLOOKUP(E126,'Prijslijst 2024'!$A$1:$C$380,3,FALSE)</f>
        <v>310</v>
      </c>
      <c r="M126" s="6"/>
      <c r="N126" s="9">
        <f t="shared" si="6"/>
        <v>0</v>
      </c>
      <c r="O126" s="10" t="str">
        <f>VLOOKUP(E126,'Prijslijst 2024'!$A$1:$G$380,4,FALSE)</f>
        <v>AQ</v>
      </c>
      <c r="P126" s="18">
        <f t="shared" si="7"/>
        <v>0</v>
      </c>
      <c r="Q126" s="18"/>
    </row>
    <row r="127" spans="1:17" ht="10.5" customHeight="1" x14ac:dyDescent="0.35">
      <c r="C127" s="15"/>
      <c r="D127" s="3"/>
      <c r="E127" s="71" t="s">
        <v>748</v>
      </c>
      <c r="F127" s="6"/>
      <c r="G127" s="6" t="s">
        <v>757</v>
      </c>
      <c r="H127" s="63" t="s">
        <v>506</v>
      </c>
      <c r="I127" s="6"/>
      <c r="J127" s="21"/>
      <c r="K127" s="6"/>
      <c r="L127" s="9">
        <f>VLOOKUP(E127,'Prijslijst 2024'!$A$1:$C$380,3,FALSE)</f>
        <v>425</v>
      </c>
      <c r="M127" s="6"/>
      <c r="N127" s="9">
        <f t="shared" si="6"/>
        <v>0</v>
      </c>
      <c r="O127" s="10" t="str">
        <f>VLOOKUP(E127,'Prijslijst 2024'!$A$1:$G$380,4,FALSE)</f>
        <v>AQ</v>
      </c>
      <c r="P127" s="18">
        <f>C127+(C127*1)</f>
        <v>0</v>
      </c>
      <c r="Q127" s="18"/>
    </row>
    <row r="128" spans="1:17" ht="10.5" customHeight="1" x14ac:dyDescent="0.35">
      <c r="C128" s="15"/>
      <c r="D128" s="3"/>
      <c r="E128" s="71" t="s">
        <v>749</v>
      </c>
      <c r="F128" s="6"/>
      <c r="G128" s="6" t="s">
        <v>756</v>
      </c>
      <c r="H128" s="63" t="s">
        <v>506</v>
      </c>
      <c r="I128" s="6"/>
      <c r="J128" s="21"/>
      <c r="K128" s="6"/>
      <c r="L128" s="9">
        <f>VLOOKUP(E128,'Prijslijst 2024'!$A$1:$C$380,3,FALSE)</f>
        <v>508</v>
      </c>
      <c r="M128" s="6"/>
      <c r="N128" s="9">
        <f t="shared" si="6"/>
        <v>0</v>
      </c>
      <c r="O128" s="10" t="str">
        <f>VLOOKUP(E128,'Prijslijst 2024'!$A$1:$G$380,4,FALSE)</f>
        <v>AQ</v>
      </c>
      <c r="P128" s="18">
        <f>C128+(C128*1)</f>
        <v>0</v>
      </c>
      <c r="Q128" s="18"/>
    </row>
    <row r="129" spans="1:17" ht="10.5" customHeight="1" x14ac:dyDescent="0.35">
      <c r="C129" s="15"/>
      <c r="D129" s="3"/>
      <c r="E129" s="71" t="s">
        <v>750</v>
      </c>
      <c r="F129" s="6"/>
      <c r="G129" s="6" t="s">
        <v>754</v>
      </c>
      <c r="H129" s="63" t="s">
        <v>506</v>
      </c>
      <c r="I129" s="6"/>
      <c r="J129" s="21"/>
      <c r="K129" s="6"/>
      <c r="L129" s="9">
        <f>VLOOKUP(E129,'Prijslijst 2024'!$A$1:$C$380,3,FALSE)</f>
        <v>18.899999999999999</v>
      </c>
      <c r="M129" s="6"/>
      <c r="N129" s="9">
        <f t="shared" si="6"/>
        <v>0</v>
      </c>
      <c r="O129" s="10" t="str">
        <f>VLOOKUP(E129,'Prijslijst 2024'!$A$1:$G$380,4,FALSE)</f>
        <v>AL</v>
      </c>
      <c r="P129" s="18"/>
      <c r="Q129" s="18"/>
    </row>
    <row r="130" spans="1:17" ht="10.5" customHeight="1" x14ac:dyDescent="0.35">
      <c r="C130" s="15"/>
      <c r="D130" s="3"/>
      <c r="E130" s="71" t="s">
        <v>752</v>
      </c>
      <c r="F130" s="6"/>
      <c r="G130" s="6" t="s">
        <v>755</v>
      </c>
      <c r="H130" s="98" t="s">
        <v>506</v>
      </c>
      <c r="I130" s="6"/>
      <c r="J130" s="21"/>
      <c r="K130" s="6"/>
      <c r="L130" s="9">
        <f>VLOOKUP(E130,'Prijslijst 2024'!$A$1:$C$380,3,FALSE)</f>
        <v>23.7</v>
      </c>
      <c r="M130" s="6"/>
      <c r="N130" s="9">
        <f t="shared" si="6"/>
        <v>0</v>
      </c>
      <c r="O130" s="10" t="str">
        <f>VLOOKUP(E130,'Prijslijst 2024'!$A$1:$G$380,4,FALSE)</f>
        <v>AL</v>
      </c>
      <c r="P130" s="18"/>
      <c r="Q130" s="18"/>
    </row>
    <row r="131" spans="1:17" ht="10.5" customHeight="1" x14ac:dyDescent="0.35">
      <c r="C131" s="15"/>
      <c r="D131" s="3"/>
      <c r="E131" s="71" t="s">
        <v>753</v>
      </c>
      <c r="F131" s="6"/>
      <c r="G131" s="6" t="s">
        <v>751</v>
      </c>
      <c r="H131" s="63" t="s">
        <v>506</v>
      </c>
      <c r="I131" s="6"/>
      <c r="J131" s="21"/>
      <c r="K131" s="6"/>
      <c r="L131" s="9">
        <f>VLOOKUP(E131,'Prijslijst 2024'!$A$1:$C$380,3,FALSE)</f>
        <v>8.1</v>
      </c>
      <c r="M131" s="6"/>
      <c r="N131" s="9">
        <f t="shared" si="6"/>
        <v>0</v>
      </c>
      <c r="O131" s="10" t="str">
        <f>VLOOKUP(E131,'Prijslijst 2024'!$A$1:$G$380,4,FALSE)</f>
        <v>AL</v>
      </c>
      <c r="P131" s="18"/>
      <c r="Q131" s="18"/>
    </row>
    <row r="132" spans="1:17" ht="11" customHeight="1" x14ac:dyDescent="0.35">
      <c r="C132" s="14"/>
      <c r="D132" s="3"/>
      <c r="E132" s="71"/>
      <c r="F132" s="6"/>
      <c r="G132" s="117" t="s">
        <v>825</v>
      </c>
      <c r="H132" s="63"/>
      <c r="I132" s="6"/>
      <c r="J132" s="21"/>
      <c r="K132" s="6"/>
      <c r="L132" s="9"/>
      <c r="M132" s="6"/>
      <c r="N132" s="9"/>
      <c r="O132" s="10"/>
      <c r="P132" s="18"/>
      <c r="Q132" s="18"/>
    </row>
    <row r="133" spans="1:17" ht="2.5" customHeight="1" x14ac:dyDescent="0.35">
      <c r="A133" s="136"/>
      <c r="B133" s="136"/>
      <c r="C133" s="137"/>
      <c r="D133" s="136"/>
      <c r="E133" s="132"/>
      <c r="F133" s="132"/>
      <c r="G133" s="132"/>
      <c r="H133" s="138"/>
      <c r="I133" s="132"/>
      <c r="J133" s="138"/>
      <c r="K133" s="132"/>
      <c r="L133" s="139"/>
      <c r="M133" s="132"/>
      <c r="N133" s="139"/>
      <c r="O133" s="132"/>
      <c r="P133" s="18"/>
      <c r="Q133" s="18"/>
    </row>
    <row r="134" spans="1:17" ht="10.5" customHeight="1" x14ac:dyDescent="0.35">
      <c r="A134" s="159"/>
      <c r="B134" s="160" t="s">
        <v>830</v>
      </c>
      <c r="C134" s="161"/>
      <c r="D134" s="162"/>
      <c r="E134" s="163"/>
      <c r="F134" s="164"/>
      <c r="G134" s="164"/>
      <c r="H134" s="165"/>
      <c r="I134" s="164"/>
      <c r="J134" s="165"/>
      <c r="K134" s="132"/>
      <c r="L134" s="166"/>
      <c r="M134" s="132"/>
      <c r="N134" s="166"/>
      <c r="O134" s="167"/>
      <c r="P134" s="18"/>
      <c r="Q134" s="18"/>
    </row>
    <row r="135" spans="1:17" s="157" customFormat="1" ht="10.5" customHeight="1" x14ac:dyDescent="0.35">
      <c r="A135" s="168"/>
      <c r="B135" s="168"/>
      <c r="C135" s="149" t="s">
        <v>445</v>
      </c>
      <c r="D135" s="140"/>
      <c r="E135" s="142" t="s">
        <v>0</v>
      </c>
      <c r="F135" s="142"/>
      <c r="G135" s="142" t="s">
        <v>1</v>
      </c>
      <c r="H135" s="150"/>
      <c r="I135" s="142"/>
      <c r="J135" s="150"/>
      <c r="K135" s="152"/>
      <c r="L135" s="153" t="s">
        <v>447</v>
      </c>
      <c r="M135" s="152"/>
      <c r="N135" s="154" t="s">
        <v>448</v>
      </c>
      <c r="O135" s="142" t="s">
        <v>449</v>
      </c>
      <c r="P135" s="158"/>
      <c r="Q135" s="158"/>
    </row>
    <row r="136" spans="1:17" ht="3" customHeight="1" x14ac:dyDescent="0.35">
      <c r="C136" s="14"/>
      <c r="D136" s="3"/>
      <c r="E136" s="71"/>
      <c r="F136" s="6"/>
      <c r="G136" s="6"/>
      <c r="H136" s="21"/>
      <c r="I136" s="6"/>
      <c r="J136" s="21"/>
      <c r="K136" s="6"/>
      <c r="L136" s="9"/>
      <c r="M136" s="6"/>
      <c r="N136" s="9"/>
      <c r="O136" s="10"/>
      <c r="P136" s="18"/>
      <c r="Q136" s="18"/>
    </row>
    <row r="137" spans="1:17" ht="10.5" customHeight="1" x14ac:dyDescent="0.35">
      <c r="C137" s="15"/>
      <c r="D137" s="3"/>
      <c r="E137" s="110" t="s">
        <v>832</v>
      </c>
      <c r="F137" s="6"/>
      <c r="G137" s="12" t="s">
        <v>841</v>
      </c>
      <c r="H137" s="21"/>
      <c r="I137" s="116" t="s">
        <v>902</v>
      </c>
      <c r="K137" s="6"/>
      <c r="L137" s="9">
        <f>VLOOKUP(E137,'Prijslijst 2024'!$A$1:$C$474,3,FALSE)</f>
        <v>245</v>
      </c>
      <c r="M137" s="6"/>
      <c r="N137" s="9">
        <f>C137*L137</f>
        <v>0</v>
      </c>
      <c r="O137" s="10" t="str">
        <f>VLOOKUP(E137,'Prijslijst 2024'!$A$1:$G$474,4,FALSE)</f>
        <v>AL</v>
      </c>
      <c r="P137" s="18">
        <f>C137</f>
        <v>0</v>
      </c>
      <c r="Q137" s="18"/>
    </row>
    <row r="138" spans="1:17" ht="10.5" customHeight="1" x14ac:dyDescent="0.35">
      <c r="C138" s="15"/>
      <c r="D138" s="3"/>
      <c r="E138" s="110" t="s">
        <v>831</v>
      </c>
      <c r="F138" s="6"/>
      <c r="G138" s="12" t="s">
        <v>903</v>
      </c>
      <c r="H138" s="21"/>
      <c r="I138" s="116" t="s">
        <v>902</v>
      </c>
      <c r="K138" s="6"/>
      <c r="L138" s="9">
        <f>VLOOKUP(E138,'Prijslijst 2024'!$A$1:$C$474,3,FALSE)</f>
        <v>260</v>
      </c>
      <c r="M138" s="6"/>
      <c r="N138" s="9">
        <f t="shared" ref="N138:N139" si="8">C138*L138</f>
        <v>0</v>
      </c>
      <c r="O138" s="10" t="str">
        <f>VLOOKUP(E138,'Prijslijst 2024'!$A$1:$G$474,4,FALSE)</f>
        <v>AL</v>
      </c>
      <c r="P138" s="18">
        <f>C138</f>
        <v>0</v>
      </c>
      <c r="Q138" s="18"/>
    </row>
    <row r="139" spans="1:17" ht="10.5" customHeight="1" x14ac:dyDescent="0.35">
      <c r="C139" s="15"/>
      <c r="D139" s="3"/>
      <c r="E139" s="110" t="s">
        <v>835</v>
      </c>
      <c r="F139" s="6"/>
      <c r="G139" s="12" t="s">
        <v>842</v>
      </c>
      <c r="H139" s="21"/>
      <c r="I139" s="116" t="s">
        <v>902</v>
      </c>
      <c r="K139" s="6"/>
      <c r="L139" s="9">
        <f>VLOOKUP(E139,'Prijslijst 2024'!$A$1:$C$474,3,FALSE)</f>
        <v>265</v>
      </c>
      <c r="M139" s="6"/>
      <c r="N139" s="9">
        <f t="shared" si="8"/>
        <v>0</v>
      </c>
      <c r="O139" s="10" t="str">
        <f>VLOOKUP(E139,'Prijslijst 2024'!$A$1:$G$474,4,FALSE)</f>
        <v>AL</v>
      </c>
      <c r="P139" s="18">
        <f>C139</f>
        <v>0</v>
      </c>
      <c r="Q139" s="18"/>
    </row>
    <row r="140" spans="1:17" ht="3" customHeight="1" x14ac:dyDescent="0.35">
      <c r="C140" s="92"/>
      <c r="D140" s="3"/>
      <c r="E140" s="71"/>
      <c r="F140" s="6"/>
      <c r="G140" s="6"/>
      <c r="H140" s="21"/>
      <c r="I140" s="116"/>
      <c r="K140" s="6"/>
      <c r="L140" s="9"/>
      <c r="M140" s="6"/>
      <c r="N140" s="9"/>
      <c r="O140" s="10"/>
      <c r="P140" s="18"/>
      <c r="Q140" s="18"/>
    </row>
    <row r="141" spans="1:17" ht="10.5" customHeight="1" x14ac:dyDescent="0.35">
      <c r="C141" s="15"/>
      <c r="D141" s="3"/>
      <c r="E141" s="110" t="s">
        <v>833</v>
      </c>
      <c r="F141" s="12"/>
      <c r="G141" s="12" t="s">
        <v>898</v>
      </c>
      <c r="H141" s="21"/>
      <c r="I141" s="59" t="s">
        <v>901</v>
      </c>
      <c r="K141" s="6"/>
      <c r="L141" s="9">
        <f>VLOOKUP(E141,'Prijslijst 2024'!$A$1:$C$474,3,FALSE)</f>
        <v>328</v>
      </c>
      <c r="M141" s="6"/>
      <c r="N141" s="9">
        <f t="shared" ref="N141:N142" si="9">C141*L141</f>
        <v>0</v>
      </c>
      <c r="O141" s="10" t="str">
        <f>VLOOKUP(E141,'Prijslijst 2024'!$A$1:$G$474,4,FALSE)</f>
        <v>AL</v>
      </c>
      <c r="P141" s="18">
        <f>C141</f>
        <v>0</v>
      </c>
      <c r="Q141" s="18"/>
    </row>
    <row r="142" spans="1:17" ht="10.5" customHeight="1" x14ac:dyDescent="0.35">
      <c r="C142" s="15"/>
      <c r="D142" s="3"/>
      <c r="E142" s="110" t="s">
        <v>834</v>
      </c>
      <c r="F142" s="12"/>
      <c r="G142" s="12" t="s">
        <v>899</v>
      </c>
      <c r="H142" s="21"/>
      <c r="I142" s="116" t="s">
        <v>901</v>
      </c>
      <c r="K142" s="6"/>
      <c r="L142" s="9">
        <f>VLOOKUP(E142,'Prijslijst 2024'!$A$1:$C$474,3,FALSE)</f>
        <v>328</v>
      </c>
      <c r="M142" s="6"/>
      <c r="N142" s="9">
        <f t="shared" si="9"/>
        <v>0</v>
      </c>
      <c r="O142" s="10" t="str">
        <f>VLOOKUP(E142,'Prijslijst 2024'!$A$1:$G$474,4,FALSE)</f>
        <v>AL</v>
      </c>
      <c r="P142" s="18">
        <f>C142</f>
        <v>0</v>
      </c>
      <c r="Q142" s="18"/>
    </row>
    <row r="143" spans="1:17" ht="2" customHeight="1" x14ac:dyDescent="0.35">
      <c r="C143" s="73">
        <f>C137+C138+C139+C141+C142</f>
        <v>0</v>
      </c>
      <c r="D143" s="3"/>
      <c r="E143" s="109"/>
      <c r="F143" s="12"/>
      <c r="G143" s="12"/>
      <c r="H143" s="21"/>
      <c r="I143" s="6"/>
      <c r="J143" s="21"/>
      <c r="K143" s="6"/>
      <c r="L143" s="9"/>
      <c r="M143" s="6"/>
      <c r="N143" s="9"/>
      <c r="O143" s="10"/>
      <c r="P143" s="18"/>
      <c r="Q143" s="18"/>
    </row>
    <row r="144" spans="1:17" ht="10.5" customHeight="1" x14ac:dyDescent="0.35">
      <c r="C144" s="134">
        <f>(IF(C143&gt;0,1))+(IF(C143&lt;0,0))</f>
        <v>0</v>
      </c>
      <c r="D144" s="3"/>
      <c r="E144" s="109" t="s">
        <v>625</v>
      </c>
      <c r="F144" s="12"/>
      <c r="G144" s="12" t="s">
        <v>476</v>
      </c>
      <c r="H144" s="75">
        <v>4</v>
      </c>
      <c r="I144" s="18">
        <v>4</v>
      </c>
      <c r="J144" s="104">
        <f>C144*I144</f>
        <v>0</v>
      </c>
      <c r="K144" s="6"/>
      <c r="L144" s="9">
        <f>VLOOKUP(E144,'Prijslijst 2024'!$A$1:$C$279,3,FALSE)</f>
        <v>98.9</v>
      </c>
      <c r="M144" s="6"/>
      <c r="N144" s="9">
        <f t="shared" ref="N144" si="10">C144*L144</f>
        <v>0</v>
      </c>
      <c r="O144" s="10" t="str">
        <f>VLOOKUP(E144,'Prijslijst 2024'!$A$1:$G$279,4,FALSE)</f>
        <v>AO</v>
      </c>
      <c r="P144" s="18"/>
      <c r="Q144" s="18"/>
    </row>
    <row r="145" spans="1:17" ht="2.5" customHeight="1" x14ac:dyDescent="0.35">
      <c r="C145" s="14"/>
      <c r="D145" s="3"/>
      <c r="E145" s="106"/>
      <c r="F145" s="23"/>
      <c r="G145" s="11"/>
      <c r="H145" s="21"/>
      <c r="I145" s="6"/>
      <c r="J145" s="21"/>
      <c r="K145" s="6"/>
      <c r="L145" s="9"/>
      <c r="M145" s="6"/>
      <c r="N145" s="9"/>
      <c r="O145" s="10"/>
      <c r="P145" s="18"/>
      <c r="Q145" s="18"/>
    </row>
    <row r="146" spans="1:17" ht="4.5" hidden="1" customHeight="1" x14ac:dyDescent="0.35"/>
    <row r="147" spans="1:17" ht="0.75" customHeight="1" x14ac:dyDescent="0.35">
      <c r="A147" s="136"/>
      <c r="B147" s="136"/>
      <c r="C147" s="137"/>
      <c r="D147" s="136"/>
      <c r="E147" s="132"/>
      <c r="F147" s="132"/>
      <c r="G147" s="132"/>
      <c r="H147" s="138"/>
      <c r="I147" s="132"/>
      <c r="J147" s="138"/>
      <c r="K147" s="132"/>
      <c r="L147" s="139"/>
      <c r="M147" s="132"/>
      <c r="N147" s="139"/>
      <c r="O147" s="132"/>
      <c r="P147" s="18"/>
      <c r="Q147" s="18"/>
    </row>
    <row r="148" spans="1:17" ht="10.5" customHeight="1" x14ac:dyDescent="0.35">
      <c r="A148" s="127"/>
      <c r="B148" s="128" t="s">
        <v>897</v>
      </c>
      <c r="C148" s="129"/>
      <c r="D148" s="127"/>
      <c r="E148" s="130"/>
      <c r="F148" s="130"/>
      <c r="G148" s="130"/>
      <c r="H148" s="131"/>
      <c r="I148" s="130"/>
      <c r="J148" s="131"/>
      <c r="K148" s="132"/>
      <c r="L148" s="133"/>
      <c r="M148" s="132"/>
      <c r="N148" s="133"/>
      <c r="O148" s="130"/>
      <c r="P148" s="18"/>
      <c r="Q148" s="18"/>
    </row>
    <row r="149" spans="1:17" s="157" customFormat="1" ht="10.5" customHeight="1" x14ac:dyDescent="0.35">
      <c r="A149" s="140"/>
      <c r="B149" s="140"/>
      <c r="C149" s="149" t="s">
        <v>445</v>
      </c>
      <c r="D149" s="140"/>
      <c r="E149" s="142" t="s">
        <v>0</v>
      </c>
      <c r="F149" s="142"/>
      <c r="G149" s="142" t="s">
        <v>1</v>
      </c>
      <c r="H149" s="150"/>
      <c r="I149" s="151" t="s">
        <v>446</v>
      </c>
      <c r="J149" s="150" t="s">
        <v>446</v>
      </c>
      <c r="K149" s="152"/>
      <c r="L149" s="153" t="s">
        <v>447</v>
      </c>
      <c r="M149" s="152"/>
      <c r="N149" s="154" t="s">
        <v>448</v>
      </c>
      <c r="O149" s="142" t="s">
        <v>449</v>
      </c>
      <c r="P149" s="155"/>
      <c r="Q149" s="155"/>
    </row>
    <row r="150" spans="1:17" ht="0.75" customHeight="1" x14ac:dyDescent="0.35">
      <c r="A150" s="136"/>
      <c r="B150" s="136"/>
      <c r="C150" s="137"/>
      <c r="D150" s="136"/>
      <c r="E150" s="132"/>
      <c r="F150" s="132"/>
      <c r="G150" s="132"/>
      <c r="H150" s="138"/>
      <c r="I150" s="132"/>
      <c r="J150" s="138"/>
      <c r="K150" s="132"/>
      <c r="L150" s="139"/>
      <c r="M150" s="132"/>
      <c r="N150" s="139"/>
      <c r="O150" s="132"/>
      <c r="P150" s="18"/>
      <c r="Q150" s="18"/>
    </row>
    <row r="151" spans="1:17" ht="3" customHeight="1" x14ac:dyDescent="0.35">
      <c r="E151" s="70"/>
    </row>
    <row r="152" spans="1:17" ht="10.5" customHeight="1" x14ac:dyDescent="0.35">
      <c r="C152" s="15"/>
      <c r="E152" s="71" t="s">
        <v>652</v>
      </c>
      <c r="F152" s="70"/>
      <c r="G152" s="6" t="s">
        <v>653</v>
      </c>
      <c r="I152" s="17"/>
      <c r="L152" s="9">
        <f>VLOOKUP(E152,'Prijslijst 2024'!$A$1:$C$374,3,FALSE)</f>
        <v>1167</v>
      </c>
      <c r="M152" s="6"/>
      <c r="N152" s="9">
        <f t="shared" ref="N152:N163" si="11">C152*L152</f>
        <v>0</v>
      </c>
      <c r="O152" s="10" t="str">
        <f>VLOOKUP(E152,'Prijslijst 2024'!$A$1:$G$374,4,FALSE)</f>
        <v>AL</v>
      </c>
      <c r="P152" s="75">
        <f>C152</f>
        <v>0</v>
      </c>
      <c r="Q152" s="18"/>
    </row>
    <row r="153" spans="1:17" ht="10.5" customHeight="1" x14ac:dyDescent="0.35">
      <c r="C153" s="15"/>
      <c r="E153" s="71" t="s">
        <v>654</v>
      </c>
      <c r="F153" s="70"/>
      <c r="G153" s="6" t="s">
        <v>655</v>
      </c>
      <c r="I153" s="17"/>
      <c r="L153" s="9">
        <f>VLOOKUP(E153,'Prijslijst 2024'!$A$1:$C$374,3,FALSE)</f>
        <v>1267</v>
      </c>
      <c r="M153" s="6"/>
      <c r="N153" s="9">
        <f t="shared" si="11"/>
        <v>0</v>
      </c>
      <c r="O153" s="10" t="str">
        <f>VLOOKUP(E153,'Prijslijst 2024'!$A$1:$G$374,4,FALSE)</f>
        <v>AL</v>
      </c>
      <c r="P153" s="75">
        <f t="shared" ref="P153:P159" si="12">C153</f>
        <v>0</v>
      </c>
      <c r="Q153" s="18"/>
    </row>
    <row r="154" spans="1:17" ht="10.5" customHeight="1" x14ac:dyDescent="0.35">
      <c r="C154" s="15"/>
      <c r="E154" s="71" t="s">
        <v>656</v>
      </c>
      <c r="F154" s="70"/>
      <c r="G154" s="6" t="s">
        <v>657</v>
      </c>
      <c r="I154" s="17"/>
      <c r="L154" s="9">
        <f>VLOOKUP(E154,'Prijslijst 2024'!$A$1:$C$374,3,FALSE)</f>
        <v>1367</v>
      </c>
      <c r="M154" s="6"/>
      <c r="N154" s="9">
        <f t="shared" si="11"/>
        <v>0</v>
      </c>
      <c r="O154" s="10" t="str">
        <f>VLOOKUP(E154,'Prijslijst 2024'!$A$1:$G$374,4,FALSE)</f>
        <v>AL</v>
      </c>
      <c r="P154" s="75">
        <f t="shared" si="12"/>
        <v>0</v>
      </c>
      <c r="Q154" s="18"/>
    </row>
    <row r="155" spans="1:17" ht="10.5" customHeight="1" x14ac:dyDescent="0.35">
      <c r="C155" s="15"/>
      <c r="E155" s="71" t="s">
        <v>658</v>
      </c>
      <c r="F155" s="70"/>
      <c r="G155" s="6" t="s">
        <v>659</v>
      </c>
      <c r="I155" s="17"/>
      <c r="L155" s="9">
        <f>VLOOKUP(E155,'Prijslijst 2024'!$A$1:$C$374,3,FALSE)</f>
        <v>1367</v>
      </c>
      <c r="M155" s="6"/>
      <c r="N155" s="9">
        <f t="shared" si="11"/>
        <v>0</v>
      </c>
      <c r="O155" s="10" t="str">
        <f>VLOOKUP(E155,'Prijslijst 2024'!$A$1:$G$374,4,FALSE)</f>
        <v>AL</v>
      </c>
      <c r="P155" s="75">
        <f t="shared" si="12"/>
        <v>0</v>
      </c>
      <c r="Q155" s="18"/>
    </row>
    <row r="156" spans="1:17" ht="10.5" customHeight="1" x14ac:dyDescent="0.35">
      <c r="C156" s="15"/>
      <c r="E156" s="71" t="s">
        <v>660</v>
      </c>
      <c r="F156" s="70"/>
      <c r="G156" s="6" t="s">
        <v>664</v>
      </c>
      <c r="I156" s="17"/>
      <c r="L156" s="9">
        <f>VLOOKUP(E156,'Prijslijst 2024'!$A$1:$C$374,3,FALSE)</f>
        <v>1167</v>
      </c>
      <c r="M156" s="6"/>
      <c r="N156" s="9">
        <f t="shared" si="11"/>
        <v>0</v>
      </c>
      <c r="O156" s="10" t="str">
        <f>VLOOKUP(E156,'Prijslijst 2024'!$A$1:$G$374,4,FALSE)</f>
        <v>AL</v>
      </c>
      <c r="P156" s="75">
        <f t="shared" si="12"/>
        <v>0</v>
      </c>
      <c r="Q156" s="18"/>
    </row>
    <row r="157" spans="1:17" ht="10.5" customHeight="1" x14ac:dyDescent="0.35">
      <c r="C157" s="15"/>
      <c r="E157" s="71" t="s">
        <v>661</v>
      </c>
      <c r="F157" s="70"/>
      <c r="G157" s="6" t="s">
        <v>665</v>
      </c>
      <c r="I157" s="17"/>
      <c r="L157" s="9">
        <f>VLOOKUP(E157,'Prijslijst 2024'!$A$1:$C$374,3,FALSE)</f>
        <v>1267</v>
      </c>
      <c r="M157" s="6"/>
      <c r="N157" s="9">
        <f t="shared" si="11"/>
        <v>0</v>
      </c>
      <c r="O157" s="10" t="str">
        <f>VLOOKUP(E157,'Prijslijst 2024'!$A$1:$G$374,4,FALSE)</f>
        <v>AL</v>
      </c>
      <c r="P157" s="75">
        <f t="shared" si="12"/>
        <v>0</v>
      </c>
      <c r="Q157" s="18"/>
    </row>
    <row r="158" spans="1:17" ht="10.5" customHeight="1" x14ac:dyDescent="0.35">
      <c r="C158" s="15"/>
      <c r="E158" s="71" t="s">
        <v>662</v>
      </c>
      <c r="F158" s="70"/>
      <c r="G158" s="6" t="s">
        <v>666</v>
      </c>
      <c r="I158" s="17"/>
      <c r="L158" s="9">
        <f>VLOOKUP(E158,'Prijslijst 2024'!$A$1:$C$374,3,FALSE)</f>
        <v>1367</v>
      </c>
      <c r="M158" s="6"/>
      <c r="N158" s="9">
        <f t="shared" si="11"/>
        <v>0</v>
      </c>
      <c r="O158" s="10" t="str">
        <f>VLOOKUP(E158,'Prijslijst 2024'!$A$1:$G$374,4,FALSE)</f>
        <v>AL</v>
      </c>
      <c r="P158" s="75">
        <f t="shared" si="12"/>
        <v>0</v>
      </c>
      <c r="Q158" s="18"/>
    </row>
    <row r="159" spans="1:17" ht="10.5" customHeight="1" x14ac:dyDescent="0.35">
      <c r="C159" s="15"/>
      <c r="E159" s="71" t="s">
        <v>663</v>
      </c>
      <c r="F159" s="70"/>
      <c r="G159" s="6" t="s">
        <v>667</v>
      </c>
      <c r="I159" s="17"/>
      <c r="L159" s="9">
        <f>VLOOKUP(E159,'Prijslijst 2024'!$A$1:$C$374,3,FALSE)</f>
        <v>1367</v>
      </c>
      <c r="M159" s="6"/>
      <c r="N159" s="9">
        <f t="shared" si="11"/>
        <v>0</v>
      </c>
      <c r="O159" s="10" t="str">
        <f>VLOOKUP(E159,'Prijslijst 2024'!$A$1:$G$374,4,FALSE)</f>
        <v>AL</v>
      </c>
      <c r="P159" s="75">
        <f t="shared" si="12"/>
        <v>0</v>
      </c>
      <c r="Q159" s="18"/>
    </row>
    <row r="160" spans="1:17" ht="3" customHeight="1" x14ac:dyDescent="0.35">
      <c r="C160" s="14"/>
      <c r="E160" s="70"/>
      <c r="G160" s="6"/>
      <c r="I160" s="17"/>
      <c r="L160" s="9"/>
      <c r="M160" s="6"/>
      <c r="N160" s="9"/>
      <c r="O160" s="10"/>
      <c r="P160" s="75"/>
      <c r="Q160" s="18"/>
    </row>
    <row r="161" spans="1:17" ht="10.5" customHeight="1" x14ac:dyDescent="0.35">
      <c r="C161" s="15"/>
      <c r="E161" s="71" t="s">
        <v>668</v>
      </c>
      <c r="F161" s="70"/>
      <c r="G161" s="6" t="s">
        <v>669</v>
      </c>
      <c r="I161" s="17"/>
      <c r="L161" s="9">
        <f>VLOOKUP(E161,'Prijslijst 2024'!$A$1:$C$374,3,FALSE)</f>
        <v>53.2</v>
      </c>
      <c r="M161" s="6"/>
      <c r="N161" s="9">
        <f t="shared" si="11"/>
        <v>0</v>
      </c>
      <c r="O161" s="10" t="str">
        <f>VLOOKUP(E161,'Prijslijst 2024'!$A$1:$G$374,4,FALSE)</f>
        <v>AL</v>
      </c>
      <c r="P161" s="75"/>
      <c r="Q161" s="18"/>
    </row>
    <row r="162" spans="1:17" ht="10.5" customHeight="1" x14ac:dyDescent="0.35">
      <c r="C162" s="15"/>
      <c r="E162" s="71" t="s">
        <v>670</v>
      </c>
      <c r="F162" s="70"/>
      <c r="G162" s="6" t="s">
        <v>672</v>
      </c>
      <c r="I162" s="17"/>
      <c r="L162" s="9">
        <f>VLOOKUP(E162,'Prijslijst 2024'!$A$1:$C$374,3,FALSE)</f>
        <v>55</v>
      </c>
      <c r="M162" s="6"/>
      <c r="N162" s="9">
        <f t="shared" si="11"/>
        <v>0</v>
      </c>
      <c r="O162" s="10" t="str">
        <f>VLOOKUP(E162,'Prijslijst 2024'!$A$1:$G$374,4,FALSE)</f>
        <v>AL</v>
      </c>
      <c r="P162" s="75"/>
      <c r="Q162" s="18"/>
    </row>
    <row r="163" spans="1:17" ht="10.5" customHeight="1" x14ac:dyDescent="0.35">
      <c r="C163" s="15"/>
      <c r="E163" s="71" t="s">
        <v>671</v>
      </c>
      <c r="F163" s="70"/>
      <c r="G163" s="6" t="s">
        <v>673</v>
      </c>
      <c r="I163" s="17"/>
      <c r="L163" s="9">
        <f>VLOOKUP(E163,'Prijslijst 2024'!$A$1:$C$374,3,FALSE)</f>
        <v>55</v>
      </c>
      <c r="M163" s="6"/>
      <c r="N163" s="9">
        <f t="shared" si="11"/>
        <v>0</v>
      </c>
      <c r="O163" s="10" t="str">
        <f>VLOOKUP(E163,'Prijslijst 2024'!$A$1:$G$374,4,FALSE)</f>
        <v>AL</v>
      </c>
      <c r="P163" s="75"/>
      <c r="Q163" s="18"/>
    </row>
    <row r="164" spans="1:17" ht="3" customHeight="1" x14ac:dyDescent="0.35">
      <c r="C164" s="14"/>
      <c r="E164" s="70"/>
      <c r="I164" s="17"/>
      <c r="O164" s="10"/>
    </row>
    <row r="165" spans="1:17" ht="10.5" customHeight="1" x14ac:dyDescent="0.35">
      <c r="C165" s="15"/>
      <c r="E165" s="71" t="s">
        <v>647</v>
      </c>
      <c r="F165" s="6"/>
      <c r="G165" s="6" t="s">
        <v>793</v>
      </c>
      <c r="H165" s="21"/>
      <c r="I165" s="18">
        <v>4</v>
      </c>
      <c r="J165" s="21">
        <f>C165*I165</f>
        <v>0</v>
      </c>
      <c r="K165" s="6"/>
      <c r="L165" s="9">
        <f>VLOOKUP(E165,'Prijslijst 2024'!$A$1:$C$303,3,FALSE)</f>
        <v>93.8</v>
      </c>
      <c r="M165" s="6"/>
      <c r="N165" s="9">
        <f>C165*L165</f>
        <v>0</v>
      </c>
      <c r="O165" s="10" t="str">
        <f>VLOOKUP(E165,'Prijslijst 2024'!$A$1:$G$279,4,FALSE)</f>
        <v>AT</v>
      </c>
      <c r="P165" s="18"/>
      <c r="Q165" s="18"/>
    </row>
    <row r="166" spans="1:17" ht="10.5" customHeight="1" x14ac:dyDescent="0.35">
      <c r="C166" s="15"/>
      <c r="E166" s="71" t="s">
        <v>792</v>
      </c>
      <c r="F166" s="6"/>
      <c r="G166" s="6" t="s">
        <v>794</v>
      </c>
      <c r="H166" s="21"/>
      <c r="I166" s="18">
        <v>8</v>
      </c>
      <c r="J166" s="21">
        <f>C166*I166</f>
        <v>0</v>
      </c>
      <c r="K166" s="6"/>
      <c r="L166" s="9">
        <f>VLOOKUP(E166,'Prijslijst 2024'!$A$1:$C$480,3,FALSE)</f>
        <v>162</v>
      </c>
      <c r="M166" s="6"/>
      <c r="N166" s="9">
        <f>C166*L166</f>
        <v>0</v>
      </c>
      <c r="O166" s="10" t="str">
        <f>VLOOKUP(E166,'Prijslijst 2024'!$A$1:$G$480,4,FALSE)</f>
        <v>AT</v>
      </c>
      <c r="P166" s="18"/>
      <c r="Q166" s="18"/>
    </row>
    <row r="167" spans="1:17" ht="3.5" customHeight="1" x14ac:dyDescent="0.35">
      <c r="C167" s="14"/>
      <c r="E167" s="70"/>
      <c r="F167" s="6"/>
      <c r="G167" s="6"/>
      <c r="H167" s="21"/>
      <c r="I167" s="18"/>
      <c r="J167" s="21"/>
      <c r="K167" s="6"/>
      <c r="L167" s="9"/>
      <c r="M167" s="6"/>
      <c r="N167" s="9"/>
      <c r="O167" s="10"/>
      <c r="P167" s="18"/>
      <c r="Q167" s="18"/>
    </row>
    <row r="168" spans="1:17" ht="10.5" customHeight="1" x14ac:dyDescent="0.35">
      <c r="C168" s="15"/>
      <c r="E168" s="71" t="s">
        <v>797</v>
      </c>
      <c r="F168" s="6"/>
      <c r="G168" s="6" t="s">
        <v>802</v>
      </c>
      <c r="H168" s="21"/>
      <c r="I168" s="18"/>
      <c r="J168" s="21"/>
      <c r="K168" s="6"/>
      <c r="L168" s="9">
        <f>VLOOKUP(E168,'Prijslijst 2024'!$A$1:$C$480,3,FALSE)</f>
        <v>280</v>
      </c>
      <c r="M168" s="6"/>
      <c r="N168" s="9">
        <f>C168*L168</f>
        <v>0</v>
      </c>
      <c r="O168" s="10" t="str">
        <f>VLOOKUP(E168,'Prijslijst 2024'!$A$1:$G$480,4,FALSE)</f>
        <v>AT</v>
      </c>
      <c r="P168" s="18"/>
      <c r="Q168" s="18"/>
    </row>
    <row r="169" spans="1:17" ht="10.5" customHeight="1" x14ac:dyDescent="0.35">
      <c r="C169" s="15"/>
      <c r="E169" s="71" t="s">
        <v>796</v>
      </c>
      <c r="F169" s="6"/>
      <c r="G169" s="6" t="s">
        <v>803</v>
      </c>
      <c r="H169" s="21"/>
      <c r="I169" s="18"/>
      <c r="J169" s="21"/>
      <c r="K169" s="6"/>
      <c r="L169" s="9">
        <f>VLOOKUP(E169,'Prijslijst 2024'!$A$1:$C$480,3,FALSE)</f>
        <v>358</v>
      </c>
      <c r="M169" s="6"/>
      <c r="N169" s="9">
        <f>C169*L169</f>
        <v>0</v>
      </c>
      <c r="O169" s="10" t="str">
        <f>VLOOKUP(E169,'Prijslijst 2024'!$A$1:$G$480,4,FALSE)</f>
        <v>AT</v>
      </c>
      <c r="P169" s="18"/>
      <c r="Q169" s="18"/>
    </row>
    <row r="170" spans="1:17" ht="10.5" customHeight="1" x14ac:dyDescent="0.35">
      <c r="C170" s="134">
        <f>C169</f>
        <v>0</v>
      </c>
      <c r="E170" s="71" t="s">
        <v>800</v>
      </c>
      <c r="F170" s="6"/>
      <c r="G170" s="6" t="s">
        <v>635</v>
      </c>
      <c r="H170" s="21"/>
      <c r="I170" s="18"/>
      <c r="J170" s="21"/>
      <c r="K170" s="6"/>
      <c r="L170" s="9">
        <f>VLOOKUP(E170,'Prijslijst 2024'!$A$1:$C$480,3,FALSE)</f>
        <v>32.200000000000003</v>
      </c>
      <c r="M170" s="6"/>
      <c r="N170" s="9">
        <f>C170*L170</f>
        <v>0</v>
      </c>
      <c r="O170" s="10" t="str">
        <f>VLOOKUP(E170,'Prijslijst 2024'!$A$1:$G$480,4,FALSE)</f>
        <v>AT</v>
      </c>
      <c r="P170" s="18"/>
      <c r="Q170" s="18"/>
    </row>
    <row r="171" spans="1:17" ht="6.75" customHeight="1" x14ac:dyDescent="0.35">
      <c r="G171" s="101" t="s">
        <v>824</v>
      </c>
    </row>
    <row r="172" spans="1:17" ht="0.75" customHeight="1" x14ac:dyDescent="0.35">
      <c r="A172" s="40"/>
      <c r="B172" s="40"/>
      <c r="C172" s="41"/>
      <c r="D172" s="40"/>
      <c r="E172" s="42"/>
      <c r="F172" s="42"/>
      <c r="G172" s="42"/>
      <c r="H172" s="43"/>
      <c r="I172" s="42"/>
      <c r="J172" s="43"/>
      <c r="K172" s="42"/>
      <c r="L172" s="44"/>
      <c r="M172" s="42"/>
      <c r="N172" s="44"/>
      <c r="O172" s="42"/>
      <c r="P172" s="18"/>
      <c r="Q172" s="18"/>
    </row>
    <row r="173" spans="1:17" ht="10.5" customHeight="1" x14ac:dyDescent="0.35">
      <c r="A173" s="127"/>
      <c r="B173" s="128" t="s">
        <v>596</v>
      </c>
      <c r="C173" s="129"/>
      <c r="D173" s="127"/>
      <c r="E173" s="130"/>
      <c r="F173" s="130"/>
      <c r="G173" s="130"/>
      <c r="H173" s="131"/>
      <c r="I173" s="130"/>
      <c r="J173" s="131"/>
      <c r="K173" s="132"/>
      <c r="L173" s="133"/>
      <c r="M173" s="132"/>
      <c r="N173" s="133"/>
      <c r="O173" s="130"/>
      <c r="P173" s="18"/>
      <c r="Q173" s="18"/>
    </row>
    <row r="174" spans="1:17" s="157" customFormat="1" ht="10.5" customHeight="1" x14ac:dyDescent="0.35">
      <c r="A174" s="140"/>
      <c r="B174" s="140"/>
      <c r="C174" s="149" t="s">
        <v>445</v>
      </c>
      <c r="D174" s="140"/>
      <c r="E174" s="142" t="s">
        <v>0</v>
      </c>
      <c r="F174" s="142"/>
      <c r="G174" s="142" t="s">
        <v>1</v>
      </c>
      <c r="H174" s="150"/>
      <c r="I174" s="142"/>
      <c r="J174" s="150"/>
      <c r="K174" s="152"/>
      <c r="L174" s="153" t="s">
        <v>447</v>
      </c>
      <c r="M174" s="152"/>
      <c r="N174" s="154" t="s">
        <v>448</v>
      </c>
      <c r="O174" s="142" t="s">
        <v>449</v>
      </c>
      <c r="P174" s="155"/>
      <c r="Q174" s="155"/>
    </row>
    <row r="175" spans="1:17" ht="3" customHeight="1" x14ac:dyDescent="0.35"/>
    <row r="176" spans="1:17" ht="10.5" customHeight="1" x14ac:dyDescent="0.35">
      <c r="C176" s="15"/>
      <c r="D176" s="3"/>
      <c r="E176" s="71" t="s">
        <v>265</v>
      </c>
      <c r="F176" s="6"/>
      <c r="G176" s="6" t="s">
        <v>477</v>
      </c>
      <c r="H176" s="21"/>
      <c r="I176" s="6"/>
      <c r="J176" s="21"/>
      <c r="K176" s="6"/>
      <c r="L176" s="9">
        <f>VLOOKUP(E176,'Prijslijst 2024'!$A$1:$C$303,3,FALSE)</f>
        <v>696</v>
      </c>
      <c r="M176" s="6"/>
      <c r="N176" s="9">
        <f>C176*L176</f>
        <v>0</v>
      </c>
      <c r="O176" s="10" t="str">
        <f>VLOOKUP(E176,'Prijslijst 2024'!$A$1:$G$279,4,FALSE)</f>
        <v>AQ</v>
      </c>
      <c r="P176" s="18">
        <f>C176</f>
        <v>0</v>
      </c>
      <c r="Q176" s="18"/>
    </row>
    <row r="177" spans="1:17" ht="10.5" customHeight="1" x14ac:dyDescent="0.35">
      <c r="C177" s="15"/>
      <c r="D177" s="3"/>
      <c r="E177" s="71" t="s">
        <v>650</v>
      </c>
      <c r="F177" s="6"/>
      <c r="G177" s="6" t="s">
        <v>477</v>
      </c>
      <c r="H177" s="21"/>
      <c r="I177" s="6"/>
      <c r="J177" s="21"/>
      <c r="K177" s="6"/>
      <c r="L177" s="9">
        <f>VLOOKUP(E177,'Prijslijst 2024'!$A$1:$C$303,3,FALSE)</f>
        <v>763</v>
      </c>
      <c r="M177" s="6"/>
      <c r="N177" s="9">
        <f>C177*L177</f>
        <v>0</v>
      </c>
      <c r="O177" s="10" t="str">
        <f>VLOOKUP(E177,'Prijslijst 2024'!$A$1:$G$310,4,FALSE)</f>
        <v>AQ</v>
      </c>
      <c r="P177" s="18"/>
      <c r="Q177" s="18">
        <f>C177</f>
        <v>0</v>
      </c>
    </row>
    <row r="178" spans="1:17" ht="3.65" customHeight="1" x14ac:dyDescent="0.35">
      <c r="C178" s="14"/>
      <c r="D178" s="3"/>
      <c r="E178" s="72"/>
      <c r="F178" s="6"/>
      <c r="G178" s="6"/>
      <c r="H178" s="21"/>
      <c r="I178" s="6"/>
      <c r="J178" s="21"/>
      <c r="K178" s="6"/>
      <c r="L178" s="9"/>
      <c r="M178" s="6"/>
      <c r="N178" s="9"/>
      <c r="O178" s="10"/>
      <c r="P178" s="18"/>
      <c r="Q178" s="18"/>
    </row>
    <row r="179" spans="1:17" ht="10.5" customHeight="1" x14ac:dyDescent="0.35">
      <c r="B179" s="1"/>
      <c r="C179" s="15"/>
      <c r="D179" s="3"/>
      <c r="E179" s="71" t="s">
        <v>23</v>
      </c>
      <c r="F179" s="6"/>
      <c r="G179" s="6" t="s">
        <v>495</v>
      </c>
      <c r="H179" s="21"/>
      <c r="I179" s="6"/>
      <c r="J179" s="21"/>
      <c r="K179" s="6"/>
      <c r="L179" s="9">
        <f>VLOOKUP(E179,'Prijslijst 2024'!$A$1:$C$303,3,FALSE)</f>
        <v>80.3</v>
      </c>
      <c r="M179" s="6"/>
      <c r="N179" s="9">
        <f>C179*L179</f>
        <v>0</v>
      </c>
      <c r="O179" s="10" t="str">
        <f>VLOOKUP(E179,'Prijslijst 2024'!$A$1:$G$279,4,FALSE)</f>
        <v>AQ</v>
      </c>
      <c r="P179" s="18"/>
      <c r="Q179" s="18">
        <f>C179</f>
        <v>0</v>
      </c>
    </row>
    <row r="180" spans="1:17" ht="10.5" customHeight="1" x14ac:dyDescent="0.35">
      <c r="C180" s="15"/>
      <c r="D180" s="3"/>
      <c r="E180" s="71" t="s">
        <v>27</v>
      </c>
      <c r="F180" s="6"/>
      <c r="G180" s="24" t="s">
        <v>498</v>
      </c>
      <c r="H180" s="21"/>
      <c r="I180" s="6"/>
      <c r="J180" s="21"/>
      <c r="K180" s="6"/>
      <c r="L180" s="9">
        <f>VLOOKUP(E180,'Prijslijst 2024'!$A$1:$C$303,3,FALSE)</f>
        <v>80.3</v>
      </c>
      <c r="M180" s="6"/>
      <c r="N180" s="9">
        <f>C180*L180</f>
        <v>0</v>
      </c>
      <c r="O180" s="10" t="str">
        <f>VLOOKUP(E180,'Prijslijst 2024'!$A$1:$G$279,4,FALSE)</f>
        <v>AQ</v>
      </c>
      <c r="P180" s="18"/>
      <c r="Q180" s="18">
        <f>C180</f>
        <v>0</v>
      </c>
    </row>
    <row r="181" spans="1:17" ht="10.5" customHeight="1" x14ac:dyDescent="0.35">
      <c r="C181" s="15"/>
      <c r="D181" s="3"/>
      <c r="E181" s="71" t="s">
        <v>31</v>
      </c>
      <c r="F181" s="6"/>
      <c r="G181" s="6" t="s">
        <v>496</v>
      </c>
      <c r="H181" s="21"/>
      <c r="I181" s="6"/>
      <c r="J181" s="21"/>
      <c r="K181" s="6"/>
      <c r="L181" s="9">
        <f>VLOOKUP(E181,'Prijslijst 2024'!$A$1:$C$303,3,FALSE)</f>
        <v>80.3</v>
      </c>
      <c r="M181" s="6"/>
      <c r="N181" s="9">
        <f>C181*L181</f>
        <v>0</v>
      </c>
      <c r="O181" s="10" t="str">
        <f>VLOOKUP(E181,'Prijslijst 2024'!$A$1:$G$279,4,FALSE)</f>
        <v>AQ</v>
      </c>
      <c r="P181" s="18"/>
      <c r="Q181" s="18">
        <f>C181</f>
        <v>0</v>
      </c>
    </row>
    <row r="182" spans="1:17" ht="10.5" customHeight="1" x14ac:dyDescent="0.35">
      <c r="C182" s="15"/>
      <c r="D182" s="3"/>
      <c r="E182" s="71" t="s">
        <v>25</v>
      </c>
      <c r="F182" s="6"/>
      <c r="G182" s="6" t="s">
        <v>497</v>
      </c>
      <c r="H182" s="21"/>
      <c r="I182" s="6"/>
      <c r="J182" s="21"/>
      <c r="K182" s="6"/>
      <c r="L182" s="9">
        <f>VLOOKUP(E182,'Prijslijst 2024'!$A$1:$C$303,3,FALSE)</f>
        <v>87</v>
      </c>
      <c r="M182" s="6"/>
      <c r="N182" s="9">
        <f>C182*L182</f>
        <v>0</v>
      </c>
      <c r="O182" s="10" t="str">
        <f>VLOOKUP(E182,'Prijslijst 2024'!$A$1:$G$279,4,FALSE)</f>
        <v>AQ</v>
      </c>
      <c r="P182" s="18"/>
      <c r="Q182" s="18">
        <f>C182</f>
        <v>0</v>
      </c>
    </row>
    <row r="183" spans="1:17" ht="3" customHeight="1" x14ac:dyDescent="0.35">
      <c r="C183" s="14"/>
      <c r="D183" s="3"/>
      <c r="E183" s="72"/>
      <c r="F183" s="6"/>
      <c r="G183" s="6"/>
      <c r="H183" s="21"/>
      <c r="I183" s="6"/>
      <c r="J183" s="21"/>
      <c r="K183" s="6"/>
      <c r="L183" s="9"/>
      <c r="M183" s="6"/>
      <c r="N183" s="9"/>
      <c r="O183" s="10"/>
      <c r="P183" s="18"/>
      <c r="Q183" s="18"/>
    </row>
    <row r="184" spans="1:17" ht="10.5" customHeight="1" x14ac:dyDescent="0.35">
      <c r="C184" s="15"/>
      <c r="D184" s="3"/>
      <c r="E184" s="71" t="s">
        <v>600</v>
      </c>
      <c r="F184" s="6"/>
      <c r="G184" s="6" t="s">
        <v>610</v>
      </c>
      <c r="H184" s="21"/>
      <c r="I184" s="6"/>
      <c r="J184" s="21"/>
      <c r="K184" s="6"/>
      <c r="L184" s="9">
        <f>VLOOKUP(E184,'Prijslijst 2024'!$A$1:$C$303,3,FALSE)</f>
        <v>50.1</v>
      </c>
      <c r="M184" s="6"/>
      <c r="N184" s="9">
        <f>C184*L184</f>
        <v>0</v>
      </c>
      <c r="O184" s="10" t="str">
        <f>VLOOKUP(E184,'Prijslijst 2024'!$A$1:$G$279,4,FALSE)</f>
        <v>AE</v>
      </c>
      <c r="P184" s="18"/>
      <c r="Q184" s="18">
        <f>C184</f>
        <v>0</v>
      </c>
    </row>
    <row r="185" spans="1:17" ht="10.5" customHeight="1" x14ac:dyDescent="0.35">
      <c r="C185" s="15"/>
      <c r="D185" s="3"/>
      <c r="E185" s="71" t="s">
        <v>601</v>
      </c>
      <c r="F185" s="6"/>
      <c r="G185" s="6" t="s">
        <v>611</v>
      </c>
      <c r="H185" s="21"/>
      <c r="I185" s="6"/>
      <c r="J185" s="21"/>
      <c r="K185" s="6"/>
      <c r="L185" s="9">
        <f>VLOOKUP(E185,'Prijslijst 2024'!$A$1:$C$303,3,FALSE)</f>
        <v>69.099999999999994</v>
      </c>
      <c r="M185" s="6"/>
      <c r="N185" s="9">
        <f t="shared" ref="N185:N187" si="13">C185*L185</f>
        <v>0</v>
      </c>
      <c r="O185" s="10" t="str">
        <f>VLOOKUP(E185,'Prijslijst 2024'!$A$1:$G$279,4,FALSE)</f>
        <v>AE</v>
      </c>
      <c r="P185" s="18"/>
      <c r="Q185" s="18">
        <f>C185</f>
        <v>0</v>
      </c>
    </row>
    <row r="186" spans="1:17" ht="10.5" customHeight="1" x14ac:dyDescent="0.35">
      <c r="C186" s="134">
        <f>C184</f>
        <v>0</v>
      </c>
      <c r="D186" s="3"/>
      <c r="E186" s="107">
        <v>6828</v>
      </c>
      <c r="F186" s="6"/>
      <c r="G186" s="6" t="s">
        <v>597</v>
      </c>
      <c r="H186" s="21"/>
      <c r="I186" s="6"/>
      <c r="J186" s="21"/>
      <c r="K186" s="6"/>
      <c r="L186" s="9">
        <f>VLOOKUP(E186,'Prijslijst 2024'!$A$1:$C$303,3,FALSE)</f>
        <v>73.7</v>
      </c>
      <c r="M186" s="6"/>
      <c r="N186" s="9">
        <f t="shared" si="13"/>
        <v>0</v>
      </c>
      <c r="O186" s="10" t="str">
        <f>VLOOKUP(E186,'Prijslijst 2024'!$A$1:$G$279,4,FALSE)</f>
        <v>AE</v>
      </c>
      <c r="P186" s="18"/>
      <c r="Q186" s="18"/>
    </row>
    <row r="187" spans="1:17" ht="10.5" customHeight="1" x14ac:dyDescent="0.35">
      <c r="C187" s="134">
        <f>C185</f>
        <v>0</v>
      </c>
      <c r="D187" s="3"/>
      <c r="E187" s="71" t="s">
        <v>603</v>
      </c>
      <c r="F187" s="6"/>
      <c r="G187" s="6" t="s">
        <v>598</v>
      </c>
      <c r="H187" s="21"/>
      <c r="I187" s="6"/>
      <c r="J187" s="21"/>
      <c r="K187" s="6"/>
      <c r="L187" s="9">
        <f>VLOOKUP(E187,'Prijslijst 2024'!$A$1:$C$303,3,FALSE)</f>
        <v>60.5</v>
      </c>
      <c r="M187" s="6"/>
      <c r="N187" s="9">
        <f t="shared" si="13"/>
        <v>0</v>
      </c>
      <c r="O187" s="10" t="str">
        <f>VLOOKUP(E187,'Prijslijst 2024'!$A$1:$G$279,4,FALSE)</f>
        <v>AE</v>
      </c>
      <c r="P187" s="18"/>
      <c r="Q187" s="18"/>
    </row>
    <row r="188" spans="1:17" ht="10.5" customHeight="1" x14ac:dyDescent="0.35">
      <c r="C188" s="134">
        <f>(IF(C186+C187,1,0))</f>
        <v>0</v>
      </c>
      <c r="D188" s="3"/>
      <c r="E188" s="71" t="s">
        <v>604</v>
      </c>
      <c r="F188" s="6"/>
      <c r="G188" s="6" t="s">
        <v>599</v>
      </c>
      <c r="H188" s="21"/>
      <c r="I188" s="6"/>
      <c r="J188" s="21"/>
      <c r="K188" s="6"/>
      <c r="L188" s="9">
        <f>VLOOKUP(E188,'Prijslijst 2024'!$A$1:$C$303,3,FALSE)</f>
        <v>86</v>
      </c>
      <c r="M188" s="6"/>
      <c r="N188" s="9">
        <f t="shared" ref="N188" si="14">C188*L188</f>
        <v>0</v>
      </c>
      <c r="O188" s="10" t="str">
        <f>VLOOKUP(E188,'Prijslijst 2024'!$A$1:$G$279,4,FALSE)</f>
        <v>AQ</v>
      </c>
      <c r="P188" s="18"/>
      <c r="Q188" s="18"/>
    </row>
    <row r="189" spans="1:17" ht="7.5" customHeight="1" x14ac:dyDescent="0.35">
      <c r="G189" s="54" t="s">
        <v>612</v>
      </c>
    </row>
    <row r="190" spans="1:17" ht="1" customHeight="1" x14ac:dyDescent="0.35"/>
    <row r="191" spans="1:17" ht="0.75" hidden="1" customHeight="1" x14ac:dyDescent="0.35">
      <c r="A191" s="4"/>
      <c r="B191" s="4"/>
      <c r="C191" s="4"/>
      <c r="D191" s="4"/>
      <c r="E191" s="7"/>
      <c r="F191" s="4"/>
      <c r="G191" s="4"/>
      <c r="H191" s="4"/>
      <c r="I191" s="4"/>
      <c r="J191" s="45"/>
      <c r="K191" s="4"/>
      <c r="L191" s="4"/>
      <c r="M191" s="4"/>
      <c r="N191" s="4"/>
      <c r="O191" s="4"/>
      <c r="P191" s="95"/>
      <c r="Q191" s="95"/>
    </row>
    <row r="192" spans="1:17" ht="10.5" customHeight="1" x14ac:dyDescent="0.35">
      <c r="A192" s="127"/>
      <c r="B192" s="128" t="s">
        <v>478</v>
      </c>
      <c r="C192" s="129"/>
      <c r="D192" s="127"/>
      <c r="E192" s="130"/>
      <c r="F192" s="130"/>
      <c r="G192" s="130"/>
      <c r="H192" s="131"/>
      <c r="I192" s="130"/>
      <c r="J192" s="131"/>
      <c r="K192" s="132"/>
      <c r="L192" s="133"/>
      <c r="M192" s="132"/>
      <c r="N192" s="133"/>
      <c r="O192" s="130"/>
      <c r="P192" s="18"/>
      <c r="Q192" s="18"/>
    </row>
    <row r="193" spans="1:17" s="157" customFormat="1" ht="10.5" customHeight="1" x14ac:dyDescent="0.35">
      <c r="A193" s="140"/>
      <c r="B193" s="140"/>
      <c r="C193" s="149" t="s">
        <v>445</v>
      </c>
      <c r="D193" s="140"/>
      <c r="E193" s="142" t="s">
        <v>0</v>
      </c>
      <c r="F193" s="142"/>
      <c r="G193" s="142" t="s">
        <v>1</v>
      </c>
      <c r="H193" s="150"/>
      <c r="I193" s="142"/>
      <c r="J193" s="150"/>
      <c r="K193" s="152"/>
      <c r="L193" s="153" t="s">
        <v>447</v>
      </c>
      <c r="M193" s="152"/>
      <c r="N193" s="154" t="s">
        <v>448</v>
      </c>
      <c r="O193" s="142" t="s">
        <v>449</v>
      </c>
      <c r="P193" s="155"/>
      <c r="Q193" s="155"/>
    </row>
    <row r="194" spans="1:17" s="3" customFormat="1" ht="3.5" customHeight="1" x14ac:dyDescent="0.2">
      <c r="C194" s="14"/>
      <c r="E194" s="6"/>
      <c r="F194" s="6"/>
      <c r="G194" s="6"/>
      <c r="H194" s="21"/>
      <c r="I194" s="6"/>
      <c r="J194" s="21"/>
      <c r="K194" s="6"/>
      <c r="L194" s="9"/>
      <c r="M194" s="6"/>
      <c r="N194" s="9"/>
      <c r="O194" s="6"/>
      <c r="P194" s="18"/>
      <c r="Q194" s="18"/>
    </row>
    <row r="195" spans="1:17" s="3" customFormat="1" ht="10.5" customHeight="1" x14ac:dyDescent="0.2">
      <c r="C195" s="134">
        <f>(C62+C71+C75+C78+C94)-(C198+C204+C208+C212)</f>
        <v>0</v>
      </c>
      <c r="E195" s="71" t="s">
        <v>234</v>
      </c>
      <c r="F195" s="6"/>
      <c r="G195" s="6" t="s">
        <v>479</v>
      </c>
      <c r="H195" s="21"/>
      <c r="I195" s="6"/>
      <c r="J195" s="21"/>
      <c r="K195" s="6"/>
      <c r="L195" s="9">
        <f>VLOOKUP(E195,'Prijslijst 2024'!$A$1:$C$303,3,FALSE)</f>
        <v>3.3</v>
      </c>
      <c r="M195" s="6"/>
      <c r="N195" s="9">
        <f>C195*L195</f>
        <v>0</v>
      </c>
      <c r="O195" s="10" t="str">
        <f>VLOOKUP(E195,'Prijslijst 2024'!$A$1:$G$279,4,FALSE)</f>
        <v>AQ</v>
      </c>
      <c r="P195" s="18"/>
      <c r="Q195" s="18"/>
    </row>
    <row r="196" spans="1:17" s="3" customFormat="1" ht="10.5" customHeight="1" x14ac:dyDescent="0.2">
      <c r="C196" s="134">
        <f>(2*(C63+C72+C73+C76+C95))-(C199+C205+C206+C209+C210+C213+C214+C216+C217)</f>
        <v>0</v>
      </c>
      <c r="E196" s="71" t="s">
        <v>244</v>
      </c>
      <c r="F196" s="6"/>
      <c r="G196" s="6" t="s">
        <v>480</v>
      </c>
      <c r="H196" s="21"/>
      <c r="I196" s="6"/>
      <c r="J196" s="21"/>
      <c r="K196" s="6"/>
      <c r="L196" s="9">
        <f>VLOOKUP(E196,'Prijslijst 2024'!$A$1:$C$303,3,FALSE)</f>
        <v>3.08</v>
      </c>
      <c r="M196" s="6"/>
      <c r="N196" s="9">
        <f>C196*L196</f>
        <v>0</v>
      </c>
      <c r="O196" s="10" t="str">
        <f>VLOOKUP(E196,'Prijslijst 2024'!$A$1:$G$279,4,FALSE)</f>
        <v>AQ</v>
      </c>
      <c r="P196" s="18"/>
      <c r="Q196" s="18"/>
    </row>
    <row r="197" spans="1:17" s="3" customFormat="1" ht="4.5" customHeight="1" x14ac:dyDescent="0.2">
      <c r="C197" s="14"/>
      <c r="E197" s="70"/>
      <c r="F197" s="6"/>
      <c r="G197" s="6"/>
      <c r="H197" s="21"/>
      <c r="I197" s="6"/>
      <c r="J197" s="21"/>
      <c r="K197" s="6"/>
      <c r="L197" s="9"/>
      <c r="M197" s="6"/>
      <c r="N197" s="9"/>
      <c r="O197" s="10"/>
      <c r="P197" s="18"/>
      <c r="Q197" s="18"/>
    </row>
    <row r="198" spans="1:17" s="3" customFormat="1" ht="10.5" customHeight="1" x14ac:dyDescent="0.2">
      <c r="C198" s="115"/>
      <c r="E198" s="71" t="s">
        <v>238</v>
      </c>
      <c r="F198" s="6"/>
      <c r="G198" s="6" t="s">
        <v>481</v>
      </c>
      <c r="H198" s="21"/>
      <c r="I198" s="6"/>
      <c r="J198" s="21"/>
      <c r="K198" s="6"/>
      <c r="L198" s="9">
        <f>VLOOKUP(E198,'Prijslijst 2024'!$A$1:$C$303,3,FALSE)</f>
        <v>4.4000000000000004</v>
      </c>
      <c r="M198" s="6"/>
      <c r="N198" s="9">
        <f>C198*L198</f>
        <v>0</v>
      </c>
      <c r="O198" s="10" t="str">
        <f>VLOOKUP(E198,'Prijslijst 2024'!$A$1:$G$279,4,FALSE)</f>
        <v>AQ</v>
      </c>
      <c r="P198" s="18"/>
      <c r="Q198" s="18"/>
    </row>
    <row r="199" spans="1:17" s="3" customFormat="1" ht="10.5" customHeight="1" x14ac:dyDescent="0.2">
      <c r="C199" s="115"/>
      <c r="E199" s="71" t="s">
        <v>248</v>
      </c>
      <c r="F199" s="6"/>
      <c r="G199" s="6" t="s">
        <v>482</v>
      </c>
      <c r="H199" s="21"/>
      <c r="I199" s="6"/>
      <c r="J199" s="21"/>
      <c r="K199" s="6"/>
      <c r="L199" s="9">
        <f>VLOOKUP(E199,'Prijslijst 2024'!$A$1:$C$303,3,FALSE)</f>
        <v>4.2300000000000004</v>
      </c>
      <c r="M199" s="6"/>
      <c r="N199" s="9">
        <f>C199*L199</f>
        <v>0</v>
      </c>
      <c r="O199" s="10" t="str">
        <f>VLOOKUP(E199,'Prijslijst 2024'!$A$1:$G$279,4,FALSE)</f>
        <v>AQ</v>
      </c>
      <c r="P199" s="18"/>
      <c r="Q199" s="18"/>
    </row>
    <row r="200" spans="1:17" s="3" customFormat="1" ht="3.75" customHeight="1" x14ac:dyDescent="0.2">
      <c r="C200" s="14"/>
      <c r="E200" s="70"/>
      <c r="F200" s="6"/>
      <c r="G200" s="6"/>
      <c r="H200" s="21"/>
      <c r="I200" s="6"/>
      <c r="J200" s="21"/>
      <c r="K200" s="6"/>
      <c r="L200" s="9"/>
      <c r="M200" s="6"/>
      <c r="N200" s="9"/>
      <c r="O200" s="6"/>
      <c r="P200" s="18"/>
      <c r="Q200" s="18"/>
    </row>
    <row r="201" spans="1:17" s="3" customFormat="1" ht="10.5" customHeight="1" x14ac:dyDescent="0.2">
      <c r="C201" s="134">
        <f>(C104+C105+C106)-C202</f>
        <v>0</v>
      </c>
      <c r="E201" s="71" t="s">
        <v>259</v>
      </c>
      <c r="F201" s="6"/>
      <c r="G201" s="6" t="s">
        <v>483</v>
      </c>
      <c r="H201" s="21"/>
      <c r="I201" s="6"/>
      <c r="J201" s="21"/>
      <c r="K201" s="6"/>
      <c r="L201" s="9">
        <f>VLOOKUP(E201,'Prijslijst 2024'!$A$1:$C$303,3,FALSE)</f>
        <v>7.55</v>
      </c>
      <c r="M201" s="6"/>
      <c r="N201" s="9">
        <f>C201*L201</f>
        <v>0</v>
      </c>
      <c r="O201" s="10" t="str">
        <f>VLOOKUP(E201,'Prijslijst 2024'!$A$1:$G$279,4,FALSE)</f>
        <v>AQ</v>
      </c>
      <c r="P201" s="18"/>
      <c r="Q201" s="18"/>
    </row>
    <row r="202" spans="1:17" s="3" customFormat="1" ht="10.5" customHeight="1" x14ac:dyDescent="0.2">
      <c r="C202" s="15"/>
      <c r="E202" s="71" t="s">
        <v>434</v>
      </c>
      <c r="F202" s="6"/>
      <c r="G202" s="6" t="s">
        <v>515</v>
      </c>
      <c r="H202" s="21"/>
      <c r="I202" s="6"/>
      <c r="J202" s="21"/>
      <c r="K202" s="6"/>
      <c r="L202" s="9">
        <f>VLOOKUP(E202,'Prijslijst 2024'!$A$1:$C$303,3,FALSE)</f>
        <v>7.55</v>
      </c>
      <c r="M202" s="6"/>
      <c r="N202" s="9">
        <f>C202*L202</f>
        <v>0</v>
      </c>
      <c r="O202" s="10" t="str">
        <f>VLOOKUP(E202,'Prijslijst 2024'!$A$1:$G$279,4,FALSE)</f>
        <v>AQ</v>
      </c>
      <c r="P202" s="18"/>
      <c r="Q202" s="18"/>
    </row>
    <row r="203" spans="1:17" s="3" customFormat="1" ht="4.5" customHeight="1" x14ac:dyDescent="0.2">
      <c r="C203" s="14"/>
      <c r="E203" s="70"/>
      <c r="F203" s="6"/>
      <c r="G203" s="6"/>
      <c r="H203" s="21"/>
      <c r="I203" s="6"/>
      <c r="J203" s="21"/>
      <c r="K203" s="6"/>
      <c r="L203" s="9"/>
      <c r="M203" s="6"/>
      <c r="N203" s="9"/>
      <c r="O203" s="6"/>
      <c r="P203" s="18"/>
      <c r="Q203" s="18"/>
    </row>
    <row r="204" spans="1:17" s="3" customFormat="1" ht="10.5" customHeight="1" x14ac:dyDescent="0.2">
      <c r="C204" s="15"/>
      <c r="E204" s="71" t="s">
        <v>236</v>
      </c>
      <c r="F204" s="6"/>
      <c r="G204" s="6" t="s">
        <v>484</v>
      </c>
      <c r="H204" s="21"/>
      <c r="I204" s="6"/>
      <c r="J204" s="21"/>
      <c r="K204" s="6"/>
      <c r="L204" s="9">
        <f>VLOOKUP(E204,'Prijslijst 2024'!$A$1:$C$303,3,FALSE)</f>
        <v>4.4000000000000004</v>
      </c>
      <c r="M204" s="6"/>
      <c r="N204" s="9">
        <f>C204*L204</f>
        <v>0</v>
      </c>
      <c r="O204" s="10" t="str">
        <f>VLOOKUP(E204,'Prijslijst 2024'!$A$1:$G$279,4,FALSE)</f>
        <v>AQ</v>
      </c>
      <c r="P204" s="18"/>
      <c r="Q204" s="18"/>
    </row>
    <row r="205" spans="1:17" s="3" customFormat="1" ht="10.5" customHeight="1" x14ac:dyDescent="0.2">
      <c r="C205" s="15"/>
      <c r="E205" s="71" t="s">
        <v>246</v>
      </c>
      <c r="F205" s="6"/>
      <c r="G205" s="6" t="s">
        <v>485</v>
      </c>
      <c r="H205" s="62" t="s">
        <v>486</v>
      </c>
      <c r="I205" s="6"/>
      <c r="J205" s="21"/>
      <c r="K205" s="6"/>
      <c r="L205" s="9">
        <f>VLOOKUP(E205,'Prijslijst 2024'!$A$1:$C$303,3,FALSE)</f>
        <v>4.2300000000000004</v>
      </c>
      <c r="M205" s="6"/>
      <c r="N205" s="9">
        <f>C205*L205</f>
        <v>0</v>
      </c>
      <c r="O205" s="10" t="str">
        <f>VLOOKUP(E205,'Prijslijst 2024'!$A$1:$G$279,4,FALSE)</f>
        <v>AQ</v>
      </c>
      <c r="P205" s="18"/>
      <c r="Q205" s="18"/>
    </row>
    <row r="206" spans="1:17" s="3" customFormat="1" ht="10.5" customHeight="1" x14ac:dyDescent="0.2">
      <c r="C206" s="15"/>
      <c r="E206" s="71" t="s">
        <v>254</v>
      </c>
      <c r="F206" s="6"/>
      <c r="G206" s="6" t="s">
        <v>485</v>
      </c>
      <c r="H206" s="62" t="s">
        <v>487</v>
      </c>
      <c r="I206" s="6"/>
      <c r="J206" s="21"/>
      <c r="K206" s="6"/>
      <c r="L206" s="9">
        <f>VLOOKUP(E206,'Prijslijst 2024'!$A$1:$C$303,3,FALSE)</f>
        <v>4.2300000000000004</v>
      </c>
      <c r="M206" s="6"/>
      <c r="N206" s="9">
        <f>C206*L206</f>
        <v>0</v>
      </c>
      <c r="O206" s="10" t="str">
        <f>VLOOKUP(E206,'Prijslijst 2024'!$A$1:$G$279,4,FALSE)</f>
        <v>AQ</v>
      </c>
      <c r="P206" s="18"/>
      <c r="Q206" s="18"/>
    </row>
    <row r="207" spans="1:17" s="3" customFormat="1" ht="3.75" customHeight="1" x14ac:dyDescent="0.2">
      <c r="C207" s="14"/>
      <c r="E207" s="70"/>
      <c r="F207" s="6"/>
      <c r="G207" s="6"/>
      <c r="H207" s="63"/>
      <c r="I207" s="6"/>
      <c r="J207" s="21"/>
      <c r="K207" s="6"/>
      <c r="L207" s="9"/>
      <c r="M207" s="6"/>
      <c r="N207" s="9"/>
      <c r="O207" s="6"/>
      <c r="P207" s="18"/>
      <c r="Q207" s="18"/>
    </row>
    <row r="208" spans="1:17" s="3" customFormat="1" ht="10.5" customHeight="1" x14ac:dyDescent="0.2">
      <c r="C208" s="15"/>
      <c r="E208" s="71" t="s">
        <v>242</v>
      </c>
      <c r="F208" s="6"/>
      <c r="G208" s="6" t="s">
        <v>488</v>
      </c>
      <c r="H208" s="63"/>
      <c r="I208" s="6"/>
      <c r="J208" s="21"/>
      <c r="K208" s="6"/>
      <c r="L208" s="9">
        <f>VLOOKUP(E208,'Prijslijst 2024'!$A$1:$C$303,3,FALSE)</f>
        <v>4.4000000000000004</v>
      </c>
      <c r="M208" s="6"/>
      <c r="N208" s="9">
        <f>C208*L208</f>
        <v>0</v>
      </c>
      <c r="O208" s="10" t="str">
        <f>VLOOKUP(E208,'Prijslijst 2024'!$A$1:$G$279,4,FALSE)</f>
        <v>AQ</v>
      </c>
      <c r="P208" s="18"/>
      <c r="Q208" s="18"/>
    </row>
    <row r="209" spans="1:17" s="3" customFormat="1" ht="10.5" customHeight="1" x14ac:dyDescent="0.2">
      <c r="C209" s="15"/>
      <c r="E209" s="71" t="s">
        <v>252</v>
      </c>
      <c r="F209" s="6"/>
      <c r="G209" s="6" t="s">
        <v>489</v>
      </c>
      <c r="H209" s="62" t="s">
        <v>486</v>
      </c>
      <c r="I209" s="6"/>
      <c r="J209" s="21"/>
      <c r="K209" s="6"/>
      <c r="L209" s="9">
        <f>VLOOKUP(E209,'Prijslijst 2024'!$A$1:$C$303,3,FALSE)</f>
        <v>4.2300000000000004</v>
      </c>
      <c r="M209" s="6"/>
      <c r="N209" s="9">
        <f>C209*L209</f>
        <v>0</v>
      </c>
      <c r="O209" s="10" t="str">
        <f>VLOOKUP(E209,'Prijslijst 2024'!$A$1:$G$279,4,FALSE)</f>
        <v>AQ</v>
      </c>
      <c r="P209" s="18"/>
      <c r="Q209" s="18"/>
    </row>
    <row r="210" spans="1:17" s="3" customFormat="1" ht="10.5" customHeight="1" x14ac:dyDescent="0.2">
      <c r="C210" s="15"/>
      <c r="E210" s="71" t="s">
        <v>257</v>
      </c>
      <c r="F210" s="6"/>
      <c r="G210" s="6" t="s">
        <v>489</v>
      </c>
      <c r="H210" s="62" t="s">
        <v>487</v>
      </c>
      <c r="I210" s="6"/>
      <c r="J210" s="21"/>
      <c r="K210" s="6"/>
      <c r="L210" s="9">
        <f>VLOOKUP(E210,'Prijslijst 2024'!$A$1:$C$303,3,FALSE)</f>
        <v>4.2300000000000004</v>
      </c>
      <c r="M210" s="6"/>
      <c r="N210" s="9">
        <f>C210*L210</f>
        <v>0</v>
      </c>
      <c r="O210" s="10" t="str">
        <f>VLOOKUP(E210,'Prijslijst 2024'!$A$1:$G$279,4,FALSE)</f>
        <v>AQ</v>
      </c>
      <c r="P210" s="18"/>
      <c r="Q210" s="18"/>
    </row>
    <row r="211" spans="1:17" s="3" customFormat="1" ht="4.5" customHeight="1" x14ac:dyDescent="0.2">
      <c r="C211" s="14"/>
      <c r="E211" s="70"/>
      <c r="F211" s="6"/>
      <c r="G211" s="6"/>
      <c r="H211" s="63"/>
      <c r="I211" s="6"/>
      <c r="J211" s="21"/>
      <c r="K211" s="6"/>
      <c r="L211" s="9"/>
      <c r="M211" s="6"/>
      <c r="N211" s="9"/>
      <c r="O211" s="6"/>
      <c r="P211" s="18"/>
      <c r="Q211" s="18"/>
    </row>
    <row r="212" spans="1:17" s="3" customFormat="1" ht="10.5" customHeight="1" x14ac:dyDescent="0.2">
      <c r="C212" s="15"/>
      <c r="E212" s="71" t="s">
        <v>240</v>
      </c>
      <c r="F212" s="6"/>
      <c r="G212" s="6" t="s">
        <v>490</v>
      </c>
      <c r="H212" s="63"/>
      <c r="I212" s="6"/>
      <c r="J212" s="21"/>
      <c r="K212" s="6"/>
      <c r="L212" s="9">
        <f>VLOOKUP(E212,'Prijslijst 2024'!$A$1:$C$303,3,FALSE)</f>
        <v>4.4000000000000004</v>
      </c>
      <c r="M212" s="6"/>
      <c r="N212" s="9">
        <f>C212*L212</f>
        <v>0</v>
      </c>
      <c r="O212" s="10" t="str">
        <f>VLOOKUP(E212,'Prijslijst 2024'!$A$1:$G$279,4,FALSE)</f>
        <v>AQ</v>
      </c>
      <c r="P212" s="18"/>
      <c r="Q212" s="18"/>
    </row>
    <row r="213" spans="1:17" s="3" customFormat="1" ht="10.5" customHeight="1" x14ac:dyDescent="0.2">
      <c r="C213" s="15"/>
      <c r="E213" s="71" t="s">
        <v>250</v>
      </c>
      <c r="F213" s="6"/>
      <c r="G213" s="6" t="s">
        <v>491</v>
      </c>
      <c r="H213" s="62" t="s">
        <v>486</v>
      </c>
      <c r="I213" s="6"/>
      <c r="J213" s="21"/>
      <c r="K213" s="6"/>
      <c r="L213" s="9">
        <f>VLOOKUP(E213,'Prijslijst 2024'!$A$1:$C$303,3,FALSE)</f>
        <v>4.2300000000000004</v>
      </c>
      <c r="M213" s="6"/>
      <c r="N213" s="9">
        <f>C213*L213</f>
        <v>0</v>
      </c>
      <c r="O213" s="10" t="str">
        <f>VLOOKUP(E213,'Prijslijst 2024'!$A$1:$G$279,4,FALSE)</f>
        <v>AQ</v>
      </c>
      <c r="P213" s="18"/>
      <c r="Q213" s="18"/>
    </row>
    <row r="214" spans="1:17" s="3" customFormat="1" ht="10.5" customHeight="1" x14ac:dyDescent="0.2">
      <c r="C214" s="15"/>
      <c r="E214" s="71" t="s">
        <v>255</v>
      </c>
      <c r="F214" s="6"/>
      <c r="G214" s="6" t="s">
        <v>491</v>
      </c>
      <c r="H214" s="62" t="s">
        <v>487</v>
      </c>
      <c r="I214" s="6"/>
      <c r="J214" s="21"/>
      <c r="K214" s="6"/>
      <c r="L214" s="9">
        <f>VLOOKUP(E214,'Prijslijst 2024'!$A$1:$C$303,3,FALSE)</f>
        <v>4.2300000000000004</v>
      </c>
      <c r="M214" s="6"/>
      <c r="N214" s="9">
        <f>C214*L214</f>
        <v>0</v>
      </c>
      <c r="O214" s="10" t="str">
        <f>VLOOKUP(E214,'Prijslijst 2024'!$A$1:$G$279,4,FALSE)</f>
        <v>AQ</v>
      </c>
      <c r="P214" s="18"/>
      <c r="Q214" s="18"/>
    </row>
    <row r="215" spans="1:17" s="3" customFormat="1" ht="4.5" customHeight="1" x14ac:dyDescent="0.2">
      <c r="C215" s="14"/>
      <c r="E215" s="70"/>
      <c r="F215" s="6"/>
      <c r="G215" s="6"/>
      <c r="H215" s="63"/>
      <c r="I215" s="6"/>
      <c r="J215" s="21"/>
      <c r="K215" s="6"/>
      <c r="L215" s="9"/>
      <c r="M215" s="6"/>
      <c r="N215" s="9"/>
      <c r="O215" s="10"/>
      <c r="P215" s="18"/>
      <c r="Q215" s="18"/>
    </row>
    <row r="216" spans="1:17" s="3" customFormat="1" ht="10.5" customHeight="1" x14ac:dyDescent="0.2">
      <c r="C216" s="15"/>
      <c r="E216" s="71" t="s">
        <v>493</v>
      </c>
      <c r="F216" s="6"/>
      <c r="G216" s="6" t="s">
        <v>492</v>
      </c>
      <c r="H216" s="62" t="s">
        <v>486</v>
      </c>
      <c r="I216" s="6"/>
      <c r="J216" s="21"/>
      <c r="K216" s="6"/>
      <c r="L216" s="9">
        <f>VLOOKUP(E216,'Prijslijst 2024'!$A$1:$C$303,3,FALSE)</f>
        <v>4.2300000000000004</v>
      </c>
      <c r="M216" s="6"/>
      <c r="N216" s="9">
        <f>C216*L216</f>
        <v>0</v>
      </c>
      <c r="O216" s="10" t="str">
        <f>VLOOKUP(E216,'Prijslijst 2024'!$A$1:$G$279,4,FALSE)</f>
        <v>AQ</v>
      </c>
      <c r="P216" s="18"/>
      <c r="Q216" s="18"/>
    </row>
    <row r="217" spans="1:17" s="3" customFormat="1" ht="10.5" customHeight="1" x14ac:dyDescent="0.2">
      <c r="C217" s="15"/>
      <c r="E217" s="71" t="s">
        <v>494</v>
      </c>
      <c r="F217" s="6"/>
      <c r="G217" s="6" t="s">
        <v>492</v>
      </c>
      <c r="H217" s="62" t="s">
        <v>487</v>
      </c>
      <c r="I217" s="6"/>
      <c r="J217" s="21"/>
      <c r="K217" s="6"/>
      <c r="L217" s="9">
        <f>VLOOKUP(E217,'Prijslijst 2024'!$A$1:$C$303,3,FALSE)</f>
        <v>4.2300000000000004</v>
      </c>
      <c r="M217" s="6"/>
      <c r="N217" s="9">
        <f>C217*L217</f>
        <v>0</v>
      </c>
      <c r="O217" s="10" t="str">
        <f>VLOOKUP(E217,'Prijslijst 2024'!$A$1:$G$279,4,FALSE)</f>
        <v>AQ</v>
      </c>
      <c r="P217" s="18"/>
      <c r="Q217" s="18"/>
    </row>
    <row r="218" spans="1:17" s="3" customFormat="1" ht="3" customHeight="1" x14ac:dyDescent="0.2">
      <c r="C218" s="14"/>
      <c r="E218" s="6"/>
      <c r="F218" s="6"/>
      <c r="G218" s="6"/>
      <c r="H218" s="21"/>
      <c r="I218" s="6"/>
      <c r="J218" s="21"/>
      <c r="K218" s="6"/>
      <c r="L218" s="9"/>
      <c r="M218" s="6"/>
      <c r="N218" s="9"/>
      <c r="O218" s="6"/>
      <c r="P218" s="18"/>
      <c r="Q218" s="18"/>
    </row>
    <row r="219" spans="1:17" ht="0.75" customHeight="1" x14ac:dyDescent="0.35">
      <c r="A219" s="136"/>
      <c r="B219" s="136"/>
      <c r="C219" s="136"/>
      <c r="D219" s="136"/>
      <c r="E219" s="132"/>
      <c r="F219" s="136"/>
      <c r="G219" s="136"/>
      <c r="H219" s="136"/>
      <c r="I219" s="136"/>
      <c r="J219" s="176"/>
      <c r="K219" s="136"/>
      <c r="L219" s="136"/>
      <c r="M219" s="136"/>
      <c r="N219" s="136"/>
      <c r="O219" s="136"/>
      <c r="P219" s="95"/>
      <c r="Q219" s="95"/>
    </row>
    <row r="220" spans="1:17" ht="10.5" customHeight="1" x14ac:dyDescent="0.35">
      <c r="A220" s="127"/>
      <c r="B220" s="128" t="s">
        <v>543</v>
      </c>
      <c r="C220" s="129"/>
      <c r="D220" s="127"/>
      <c r="E220" s="130"/>
      <c r="F220" s="130"/>
      <c r="G220" s="130"/>
      <c r="H220" s="131"/>
      <c r="I220" s="130"/>
      <c r="J220" s="131"/>
      <c r="K220" s="132"/>
      <c r="L220" s="133"/>
      <c r="M220" s="132"/>
      <c r="N220" s="133"/>
      <c r="O220" s="130"/>
      <c r="P220" s="18"/>
      <c r="Q220" s="18"/>
    </row>
    <row r="221" spans="1:17" s="157" customFormat="1" ht="9.5" customHeight="1" x14ac:dyDescent="0.35">
      <c r="A221" s="140"/>
      <c r="B221" s="140"/>
      <c r="C221" s="149"/>
      <c r="D221" s="140"/>
      <c r="E221" s="142" t="s">
        <v>513</v>
      </c>
      <c r="F221" s="142"/>
      <c r="G221" s="142" t="s">
        <v>514</v>
      </c>
      <c r="H221" s="177" t="s">
        <v>511</v>
      </c>
      <c r="I221" s="142"/>
      <c r="J221" s="150"/>
      <c r="K221" s="152"/>
      <c r="L221" s="153"/>
      <c r="M221" s="152"/>
      <c r="N221" s="154" t="s">
        <v>512</v>
      </c>
      <c r="O221" s="142"/>
      <c r="P221" s="155"/>
      <c r="Q221" s="155"/>
    </row>
    <row r="222" spans="1:17" s="3" customFormat="1" ht="2.5" customHeight="1" x14ac:dyDescent="0.2">
      <c r="C222" s="14"/>
      <c r="E222" s="6"/>
      <c r="H222" s="25"/>
      <c r="I222" s="6"/>
      <c r="J222" s="21"/>
      <c r="K222" s="6"/>
      <c r="L222" s="9"/>
      <c r="M222" s="6"/>
      <c r="N222" s="9"/>
      <c r="O222" s="6"/>
      <c r="P222" s="18"/>
      <c r="Q222" s="18"/>
    </row>
    <row r="223" spans="1:17" s="3" customFormat="1" ht="10.5" customHeight="1" x14ac:dyDescent="0.2">
      <c r="A223" s="26"/>
      <c r="B223" s="27"/>
      <c r="C223" s="28"/>
      <c r="D223" s="27"/>
      <c r="E223" s="76" t="s">
        <v>645</v>
      </c>
      <c r="F223" s="29"/>
      <c r="G223" s="77" t="s">
        <v>562</v>
      </c>
      <c r="H223" s="78">
        <v>212</v>
      </c>
      <c r="I223" s="77"/>
      <c r="J223" s="79"/>
      <c r="K223" s="77"/>
      <c r="L223" s="80"/>
      <c r="M223" s="77"/>
      <c r="N223" s="80">
        <f>'Prijslijst 2024'!I17+'Prijslijst 2024'!I38+'Prijslijst 2024'!I51+'Prijslijst 2024'!I62+'Prijslijst 2024'!I73+'Prijslijst 2024'!I84+'Prijslijst 2024'!I95+'Prijslijst 2024'!I106+'Prijslijst 2024'!I117+'Prijslijst 2024'!I128+'Prijslijst 2024'!I139+'Prijslijst 2024'!I150+'Prijslijst 2024'!I160+'Prijslijst 2024'!I171+'Prijslijst 2024'!I182+'Prijslijst 2024'!I193+'Prijslijst 2024'!I204+'Prijslijst 2024'!I241+'Prijslijst 2024'!I248+'Prijslijst 2024'!I294+'Prijslijst 2024'!I305</f>
        <v>0</v>
      </c>
      <c r="O223" s="30"/>
      <c r="P223" s="18"/>
      <c r="Q223" s="18"/>
    </row>
    <row r="224" spans="1:17" s="3" customFormat="1" ht="10.5" customHeight="1" x14ac:dyDescent="0.2">
      <c r="A224" s="31"/>
      <c r="B224" s="32"/>
      <c r="C224" s="33"/>
      <c r="D224" s="32"/>
      <c r="E224" s="81" t="s">
        <v>641</v>
      </c>
      <c r="F224" s="82"/>
      <c r="G224" s="82" t="s">
        <v>499</v>
      </c>
      <c r="H224" s="83">
        <v>214</v>
      </c>
      <c r="I224" s="82"/>
      <c r="J224" s="84"/>
      <c r="K224" s="82"/>
      <c r="L224" s="85"/>
      <c r="M224" s="82"/>
      <c r="N224" s="85">
        <f>'Prijslijst 2024'!I18+'Prijslijst 2024'!I39+'Prijslijst 2024'!I52+'Prijslijst 2024'!I63+'Prijslijst 2024'!I74+'Prijslijst 2024'!I85+'Prijslijst 2024'!I96+'Prijslijst 2024'!I107+'Prijslijst 2024'!I118+'Prijslijst 2024'!I129+'Prijslijst 2024'!I140+'Prijslijst 2024'!I151+'Prijslijst 2024'!I161+'Prijslijst 2024'!I172+'Prijslijst 2024'!I183+'Prijslijst 2024'!I194+'Prijslijst 2024'!I205+'Prijslijst 2024'!I242+'Prijslijst 2024'!I249+'Prijslijst 2024'!I295+'Prijslijst 2024'!I306</f>
        <v>0</v>
      </c>
      <c r="O224" s="36"/>
      <c r="P224" s="18"/>
      <c r="Q224" s="18"/>
    </row>
    <row r="225" spans="1:17" s="3" customFormat="1" ht="2.5" customHeight="1" x14ac:dyDescent="0.2">
      <c r="C225" s="14"/>
      <c r="E225" s="6"/>
      <c r="F225" s="6"/>
      <c r="G225" s="6"/>
      <c r="H225" s="37"/>
      <c r="I225" s="6"/>
      <c r="J225" s="21"/>
      <c r="K225" s="6"/>
      <c r="L225" s="9"/>
      <c r="M225" s="6"/>
      <c r="N225" s="9"/>
      <c r="O225" s="6"/>
      <c r="P225" s="18"/>
      <c r="Q225" s="18"/>
    </row>
    <row r="226" spans="1:17" s="3" customFormat="1" ht="10.5" customHeight="1" x14ac:dyDescent="0.2">
      <c r="A226" s="26"/>
      <c r="B226" s="27"/>
      <c r="C226" s="28"/>
      <c r="D226" s="27"/>
      <c r="E226" s="76" t="s">
        <v>500</v>
      </c>
      <c r="F226" s="29"/>
      <c r="G226" s="77" t="s">
        <v>503</v>
      </c>
      <c r="H226" s="78">
        <v>81</v>
      </c>
      <c r="I226" s="77"/>
      <c r="J226" s="79"/>
      <c r="K226" s="77"/>
      <c r="L226" s="80"/>
      <c r="M226" s="77"/>
      <c r="N226" s="80">
        <f>'Prijslijst 2024'!I20+'Prijslijst 2024'!I41+'Prijslijst 2024'!I54+'Prijslijst 2024'!I65+'Prijslijst 2024'!I76+'Prijslijst 2024'!I87+'Prijslijst 2024'!I98+'Prijslijst 2024'!I109+'Prijslijst 2024'!I120+'Prijslijst 2024'!I131+'Prijslijst 2024'!I142+'Prijslijst 2024'!I152+'Prijslijst 2024'!I163+'Prijslijst 2024'!I174+'Prijslijst 2024'!I185+'Prijslijst 2024'!I196+'Prijslijst 2024'!I207+'Prijslijst 2024'!I215+'Prijslijst 2024'!I218+'Prijslijst 2024'!I297+'Prijslijst 2024'!I308</f>
        <v>0</v>
      </c>
      <c r="O226" s="30"/>
      <c r="P226" s="18"/>
      <c r="Q226" s="18"/>
    </row>
    <row r="227" spans="1:17" s="3" customFormat="1" ht="10.5" customHeight="1" x14ac:dyDescent="0.2">
      <c r="A227" s="38"/>
      <c r="C227" s="14"/>
      <c r="E227" s="86" t="s">
        <v>501</v>
      </c>
      <c r="F227" s="6"/>
      <c r="G227" s="87" t="s">
        <v>504</v>
      </c>
      <c r="H227" s="88">
        <v>82</v>
      </c>
      <c r="I227" s="87"/>
      <c r="J227" s="89"/>
      <c r="K227" s="87"/>
      <c r="L227" s="90"/>
      <c r="M227" s="87"/>
      <c r="N227" s="90">
        <f>'Prijslijst 2024'!I21+'Prijslijst 2024'!I42+'Prijslijst 2024'!I55+'Prijslijst 2024'!I66+'Prijslijst 2024'!I77+'Prijslijst 2024'!I88+'Prijslijst 2024'!I99+'Prijslijst 2024'!I110+'Prijslijst 2024'!I121+'Prijslijst 2024'!I132+'Prijslijst 2024'!I143+'Prijslijst 2024'!I153+'Prijslijst 2024'!I164+'Prijslijst 2024'!I175+'Prijslijst 2024'!I186+'Prijslijst 2024'!I197+'Prijslijst 2024'!I208+'Prijslijst 2024'!I243+'Prijslijst 2024'!I250+'Prijslijst 2024'!I298+'Prijslijst 2024'!I309</f>
        <v>0</v>
      </c>
      <c r="O227" s="39"/>
      <c r="P227" s="18"/>
      <c r="Q227" s="18"/>
    </row>
    <row r="228" spans="1:17" s="3" customFormat="1" ht="10.5" customHeight="1" x14ac:dyDescent="0.2">
      <c r="A228" s="38"/>
      <c r="C228" s="14"/>
      <c r="E228" s="86" t="s">
        <v>643</v>
      </c>
      <c r="F228" s="6"/>
      <c r="G228" s="87" t="s">
        <v>505</v>
      </c>
      <c r="H228" s="88">
        <v>83</v>
      </c>
      <c r="I228" s="87"/>
      <c r="J228" s="89"/>
      <c r="K228" s="87"/>
      <c r="L228" s="90"/>
      <c r="M228" s="87"/>
      <c r="N228" s="90">
        <f>'Prijslijst 2024'!I22+'Prijslijst 2024'!I43+'Prijslijst 2024'!I56+'Prijslijst 2024'!I67+'Prijslijst 2024'!I78+'Prijslijst 2024'!I89+'Prijslijst 2024'!I100+'Prijslijst 2024'!I111+'Prijslijst 2024'!I122+'Prijslijst 2024'!I133+'Prijslijst 2024'!I144+'Prijslijst 2024'!I154+'Prijslijst 2024'!I165+'Prijslijst 2024'!I176+'Prijslijst 2024'!I187+'Prijslijst 2024'!I198+'Prijslijst 2024'!I209+'Prijslijst 2024'!I244+'Prijslijst 2024'!I251+'Prijslijst 2024'!I299+'Prijslijst 2024'!I310+'Prijslijst 2024'!I332+'Prijslijst 2024'!I333+'Prijslijst 2024'!I334+'Prijslijst 2024'!I335+'Prijslijst 2024'!I336+'Prijslijst 2024'!I337</f>
        <v>0</v>
      </c>
      <c r="O228" s="39"/>
      <c r="P228" s="18"/>
      <c r="Q228" s="18"/>
    </row>
    <row r="229" spans="1:17" s="3" customFormat="1" ht="10.5" customHeight="1" x14ac:dyDescent="0.2">
      <c r="A229" s="38"/>
      <c r="C229" s="14"/>
      <c r="E229" s="86" t="s">
        <v>644</v>
      </c>
      <c r="F229" s="6"/>
      <c r="G229" s="87" t="s">
        <v>506</v>
      </c>
      <c r="H229" s="88">
        <v>84</v>
      </c>
      <c r="I229" s="87"/>
      <c r="J229" s="89"/>
      <c r="K229" s="87"/>
      <c r="L229" s="90"/>
      <c r="M229" s="87"/>
      <c r="N229" s="90">
        <f>'Prijslijst 2024'!I23+'Prijslijst 2024'!I44+'Prijslijst 2024'!I57+'Prijslijst 2024'!I68+'Prijslijst 2024'!I79+'Prijslijst 2024'!I90+'Prijslijst 2024'!I101+'Prijslijst 2024'!I112+'Prijslijst 2024'!I123+'Prijslijst 2024'!I134+'Prijslijst 2024'!I145+'Prijslijst 2024'!I155+'Prijslijst 2024'!I166+'Prijslijst 2024'!I177+'Prijslijst 2024'!I188+'Prijslijst 2024'!I199+'Prijslijst 2024'!I210+'Prijslijst 2024'!I216+'Prijslijst 2024'!I219+'Prijslijst 2024'!I300+'Prijslijst 2024'!I311+'Prijslijst 2024'!I338+'Prijslijst 2024'!I339+'Prijslijst 2024'!I340+'Prijslijst 2024'!I341+'Prijslijst 2024'!I342+'Prijslijst 2024'!I343</f>
        <v>0</v>
      </c>
      <c r="O229" s="39"/>
      <c r="P229" s="18"/>
      <c r="Q229" s="18"/>
    </row>
    <row r="230" spans="1:17" s="3" customFormat="1" ht="10.5" customHeight="1" x14ac:dyDescent="0.2">
      <c r="A230" s="38"/>
      <c r="C230" s="14"/>
      <c r="E230" s="86" t="s">
        <v>502</v>
      </c>
      <c r="F230" s="6"/>
      <c r="G230" s="87" t="s">
        <v>507</v>
      </c>
      <c r="H230" s="88">
        <v>884</v>
      </c>
      <c r="I230" s="87"/>
      <c r="J230" s="89"/>
      <c r="K230" s="87"/>
      <c r="L230" s="90"/>
      <c r="M230" s="87"/>
      <c r="N230" s="90">
        <f>'Prijslijst 2024'!I25+'Prijslijst 2024'!I46+'Prijslijst 2024'!I59+'Prijslijst 2024'!I70+'Prijslijst 2024'!I81+'Prijslijst 2024'!I92+'Prijslijst 2024'!I103+'Prijslijst 2024'!I114+'Prijslijst 2024'!I125+'Prijslijst 2024'!I136+'Prijslijst 2024'!I147+'Prijslijst 2024'!I157+'Prijslijst 2024'!I168+'Prijslijst 2024'!I179+'Prijslijst 2024'!I190+'Prijslijst 2024'!I201+'Prijslijst 2024'!I212+'Prijslijst 2024'!I246+'Prijslijst 2024'!I253+'Prijslijst 2024'!I302+'Prijslijst 2024'!I313+'Prijslijst 2024'!I344+'Prijslijst 2024'!I345+'Prijslijst 2024'!I346+'Prijslijst 2024'!I347+'Prijslijst 2024'!I348+'Prijslijst 2024'!I349</f>
        <v>0</v>
      </c>
      <c r="O230" s="39"/>
      <c r="P230" s="18"/>
      <c r="Q230" s="18"/>
    </row>
    <row r="231" spans="1:17" s="3" customFormat="1" ht="10.5" customHeight="1" x14ac:dyDescent="0.2">
      <c r="A231" s="38"/>
      <c r="C231" s="14"/>
      <c r="E231" s="86" t="s">
        <v>642</v>
      </c>
      <c r="F231" s="6"/>
      <c r="G231" s="87" t="s">
        <v>508</v>
      </c>
      <c r="H231" s="88">
        <v>885</v>
      </c>
      <c r="I231" s="87"/>
      <c r="J231" s="89"/>
      <c r="K231" s="87"/>
      <c r="L231" s="90"/>
      <c r="M231" s="87"/>
      <c r="N231" s="90">
        <f>'Prijslijst 2024'!I26+'Prijslijst 2024'!I47+'Prijslijst 2024'!I60+'Prijslijst 2024'!I71+'Prijslijst 2024'!I82+'Prijslijst 2024'!I93+'Prijslijst 2024'!I104+'Prijslijst 2024'!I115+'Prijslijst 2024'!I126+'Prijslijst 2024'!I137+'Prijslijst 2024'!I148+'Prijslijst 2024'!I158+'Prijslijst 2024'!I169+'Prijslijst 2024'!I180+'Prijslijst 2024'!I191+'Prijslijst 2024'!I202+'Prijslijst 2024'!I213+'Prijslijst 2024'!I220+'Prijslijst 2024'!I247+'Prijslijst 2024'!I303+'Prijslijst 2024'!I314+'Prijslijst 2024'!I350+'Prijslijst 2024'!I351+'Prijslijst 2024'!I352+'Prijslijst 2024'!I353+'Prijslijst 2024'!I354+'Prijslijst 2024'!I355</f>
        <v>0</v>
      </c>
      <c r="O231" s="39"/>
      <c r="P231" s="18"/>
      <c r="Q231" s="18"/>
    </row>
    <row r="232" spans="1:17" s="3" customFormat="1" ht="10.5" customHeight="1" x14ac:dyDescent="0.2">
      <c r="A232" s="38"/>
      <c r="C232" s="14"/>
      <c r="E232" s="112"/>
      <c r="F232" s="6"/>
      <c r="G232" s="87" t="s">
        <v>509</v>
      </c>
      <c r="H232" s="88">
        <v>803</v>
      </c>
      <c r="I232" s="87"/>
      <c r="J232" s="89"/>
      <c r="K232" s="87"/>
      <c r="L232" s="90"/>
      <c r="M232" s="87"/>
      <c r="N232" s="90">
        <f>'Prijslijst 2024'!I19+'Prijslijst 2024'!I40+'Prijslijst 2024'!I53+'Prijslijst 2024'!I64+'Prijslijst 2024'!I75+'Prijslijst 2024'!I86+'Prijslijst 2024'!I97+'Prijslijst 2024'!I108+'Prijslijst 2024'!I119+'Prijslijst 2024'!I130+'Prijslijst 2024'!I141+'Prijslijst 2024'!I162+'Prijslijst 2024'!I173+'Prijslijst 2024'!I184+'Prijslijst 2024'!I195+'Prijslijst 2024'!I206+'Prijslijst 2024'!I296+'Prijslijst 2024'!I307</f>
        <v>0</v>
      </c>
      <c r="O232" s="39"/>
      <c r="P232" s="18"/>
      <c r="Q232" s="18"/>
    </row>
    <row r="233" spans="1:17" s="3" customFormat="1" ht="10.5" customHeight="1" x14ac:dyDescent="0.2">
      <c r="A233" s="38"/>
      <c r="C233" s="14"/>
      <c r="E233" s="111"/>
      <c r="F233" s="6"/>
      <c r="G233" s="87" t="s">
        <v>510</v>
      </c>
      <c r="H233" s="88">
        <v>866</v>
      </c>
      <c r="I233" s="87"/>
      <c r="J233" s="89"/>
      <c r="K233" s="87"/>
      <c r="L233" s="90"/>
      <c r="M233" s="87"/>
      <c r="N233" s="90">
        <f>'Prijslijst 2024'!I24+'Prijslijst 2024'!I45+'Prijslijst 2024'!I58+'Prijslijst 2024'!I69+'Prijslijst 2024'!I80+'Prijslijst 2024'!I91+'Prijslijst 2024'!I102+'Prijslijst 2024'!I113+'Prijslijst 2024'!I124+'Prijslijst 2024'!I135+'Prijslijst 2024'!I146+'Prijslijst 2024'!I156+'Prijslijst 2024'!I167+'Prijslijst 2024'!I178+'Prijslijst 2024'!I189+'Prijslijst 2024'!I200+'Prijslijst 2024'!I211+'Prijslijst 2024'!I245+'Prijslijst 2024'!I252+'Prijslijst 2024'!I301+'Prijslijst 2024'!I312</f>
        <v>0</v>
      </c>
      <c r="O233" s="39"/>
      <c r="P233" s="18"/>
      <c r="Q233" s="18"/>
    </row>
    <row r="234" spans="1:17" s="3" customFormat="1" ht="10.5" customHeight="1" x14ac:dyDescent="0.2">
      <c r="A234" s="38"/>
      <c r="C234" s="14"/>
      <c r="E234" s="111" t="s">
        <v>904</v>
      </c>
      <c r="F234" s="6"/>
      <c r="G234" s="87" t="s">
        <v>506</v>
      </c>
      <c r="H234" s="88" t="s">
        <v>891</v>
      </c>
      <c r="I234" s="87"/>
      <c r="J234" s="89"/>
      <c r="K234" s="87"/>
      <c r="L234" s="90"/>
      <c r="M234" s="87"/>
      <c r="N234" s="90">
        <f>'Prijslijst 2024'!I382+'Prijslijst 2024'!I385+'Prijslijst 2024'!I388+'Prijslijst 2024'!I391+'Prijslijst 2024'!I394+'Prijslijst 2024'!I397+'Prijslijst 2024'!I400+'Prijslijst 2024'!I403+'Prijslijst 2024'!I406+'Prijslijst 2024'!I409+'Prijslijst 2024'!I412+'Prijslijst 2024'!I415+'Prijslijst 2024'!I418+'Prijslijst 2024'!I421+'Prijslijst 2024'!I424</f>
        <v>0</v>
      </c>
      <c r="O234" s="39"/>
      <c r="P234" s="18"/>
      <c r="Q234" s="18"/>
    </row>
    <row r="235" spans="1:17" s="3" customFormat="1" ht="10.5" customHeight="1" x14ac:dyDescent="0.2">
      <c r="A235" s="38"/>
      <c r="C235" s="14"/>
      <c r="E235" s="111"/>
      <c r="F235" s="6"/>
      <c r="G235" s="87" t="s">
        <v>507</v>
      </c>
      <c r="H235" s="88" t="s">
        <v>892</v>
      </c>
      <c r="I235" s="87"/>
      <c r="J235" s="89"/>
      <c r="K235" s="87"/>
      <c r="L235" s="90"/>
      <c r="M235" s="87"/>
      <c r="N235" s="90">
        <f>'Prijslijst 2024'!I383+'Prijslijst 2024'!I386+'Prijslijst 2024'!I389+'Prijslijst 2024'!I392+'Prijslijst 2024'!I395+'Prijslijst 2024'!I398+'Prijslijst 2024'!I401+'Prijslijst 2024'!I404+'Prijslijst 2024'!I407+'Prijslijst 2024'!I410+'Prijslijst 2024'!I413+'Prijslijst 2024'!I416+'Prijslijst 2024'!I419+'Prijslijst 2024'!I422+'Prijslijst 2024'!I425</f>
        <v>0</v>
      </c>
      <c r="O235" s="39"/>
      <c r="P235" s="18"/>
      <c r="Q235" s="18"/>
    </row>
    <row r="236" spans="1:17" s="3" customFormat="1" ht="10" x14ac:dyDescent="0.2">
      <c r="A236" s="31"/>
      <c r="B236" s="32"/>
      <c r="C236" s="33"/>
      <c r="D236" s="32"/>
      <c r="E236" s="34"/>
      <c r="F236" s="35"/>
      <c r="G236" s="82" t="s">
        <v>508</v>
      </c>
      <c r="H236" s="83" t="s">
        <v>893</v>
      </c>
      <c r="I236" s="32"/>
      <c r="J236" s="32"/>
      <c r="K236" s="32"/>
      <c r="L236" s="32"/>
      <c r="M236" s="32"/>
      <c r="N236" s="85">
        <f>'Prijslijst 2024'!I384+'Prijslijst 2024'!I387+'Prijslijst 2024'!I390+'Prijslijst 2024'!I393+'Prijslijst 2024'!I396+'Prijslijst 2024'!I399+'Prijslijst 2024'!I402+'Prijslijst 2024'!I405+'Prijslijst 2024'!I408+'Prijslijst 2024'!I411+'Prijslijst 2024'!I414+'Prijslijst 2024'!I417+'Prijslijst 2024'!I420+'Prijslijst 2024'!I423+'Prijslijst 2024'!I426</f>
        <v>0</v>
      </c>
      <c r="O236" s="36"/>
      <c r="P236" s="18"/>
      <c r="Q236" s="18"/>
    </row>
    <row r="237" spans="1:17" ht="10.5" customHeight="1" x14ac:dyDescent="0.35">
      <c r="A237" s="127"/>
      <c r="B237" s="128" t="s">
        <v>521</v>
      </c>
      <c r="C237" s="129"/>
      <c r="D237" s="127"/>
      <c r="E237" s="130"/>
      <c r="F237" s="130"/>
      <c r="G237" s="130"/>
      <c r="H237" s="131"/>
      <c r="I237" s="130"/>
      <c r="J237" s="131"/>
      <c r="K237" s="132"/>
      <c r="L237" s="133"/>
      <c r="M237" s="132"/>
      <c r="N237" s="133"/>
      <c r="O237" s="130"/>
      <c r="P237" s="18"/>
      <c r="Q237" s="18"/>
    </row>
    <row r="238" spans="1:17" s="3" customFormat="1" ht="3.5" customHeight="1" x14ac:dyDescent="0.2">
      <c r="C238" s="14"/>
      <c r="E238" s="6"/>
      <c r="F238" s="6"/>
      <c r="G238" s="6"/>
      <c r="H238" s="21"/>
      <c r="I238" s="6"/>
      <c r="J238" s="21"/>
      <c r="K238" s="6"/>
      <c r="L238" s="9"/>
      <c r="M238" s="6"/>
      <c r="N238" s="9"/>
      <c r="O238" s="6"/>
      <c r="P238" s="18"/>
      <c r="Q238" s="18"/>
    </row>
    <row r="239" spans="1:17" s="3" customFormat="1" ht="10.5" customHeight="1" x14ac:dyDescent="0.25">
      <c r="B239" s="16" t="s">
        <v>541</v>
      </c>
      <c r="C239" s="14"/>
      <c r="E239" s="6"/>
      <c r="F239" s="6"/>
      <c r="G239" s="6"/>
      <c r="H239" s="21"/>
      <c r="I239" s="6"/>
      <c r="J239" s="21"/>
      <c r="K239" s="6"/>
      <c r="L239" s="9"/>
      <c r="M239" s="6"/>
      <c r="N239" s="178">
        <f>SUM(P29:P217)</f>
        <v>0</v>
      </c>
      <c r="O239" s="6"/>
      <c r="P239" s="18"/>
      <c r="Q239" s="18"/>
    </row>
    <row r="240" spans="1:17" s="3" customFormat="1" ht="10.5" customHeight="1" x14ac:dyDescent="0.25">
      <c r="B240" s="16" t="s">
        <v>540</v>
      </c>
      <c r="C240" s="14"/>
      <c r="E240" s="6"/>
      <c r="F240" s="6"/>
      <c r="G240" s="6"/>
      <c r="H240" s="21"/>
      <c r="I240" s="6"/>
      <c r="J240" s="21"/>
      <c r="K240" s="6"/>
      <c r="L240" s="9"/>
      <c r="M240" s="6"/>
      <c r="N240" s="178">
        <f>SUM(Q30:Q188)</f>
        <v>0</v>
      </c>
      <c r="O240" s="6"/>
      <c r="P240" s="18"/>
      <c r="Q240" s="18"/>
    </row>
    <row r="241" spans="1:17" s="3" customFormat="1" ht="10.5" customHeight="1" x14ac:dyDescent="0.25">
      <c r="B241" s="16" t="s">
        <v>542</v>
      </c>
      <c r="C241" s="14"/>
      <c r="E241" s="6"/>
      <c r="F241" s="6"/>
      <c r="G241" s="6"/>
      <c r="H241" s="21"/>
      <c r="I241" s="6"/>
      <c r="J241" s="21"/>
      <c r="K241" s="6"/>
      <c r="L241" s="9"/>
      <c r="M241" s="6"/>
      <c r="N241" s="65">
        <f>N239+N240</f>
        <v>0</v>
      </c>
      <c r="O241" s="6"/>
      <c r="P241" s="18"/>
      <c r="Q241" s="18"/>
    </row>
    <row r="242" spans="1:17" s="3" customFormat="1" ht="10.5" customHeight="1" x14ac:dyDescent="0.25">
      <c r="B242" s="16" t="s">
        <v>522</v>
      </c>
      <c r="C242" s="14"/>
      <c r="E242" s="6"/>
      <c r="F242" s="6"/>
      <c r="G242" s="6"/>
      <c r="H242" s="21"/>
      <c r="I242" s="6"/>
      <c r="J242" s="21"/>
      <c r="K242" s="6"/>
      <c r="L242" s="9"/>
      <c r="M242" s="6"/>
      <c r="N242" s="178">
        <f>SUM(J21+J30+J34+J36+J37+J38+J40+J42+J45+J47+J49+J144+J165+J166)</f>
        <v>0</v>
      </c>
      <c r="O242" s="6"/>
      <c r="P242" s="18"/>
      <c r="Q242" s="18"/>
    </row>
    <row r="243" spans="1:17" s="3" customFormat="1" ht="3.5" customHeight="1" x14ac:dyDescent="0.2">
      <c r="C243" s="14"/>
      <c r="E243" s="6"/>
      <c r="F243" s="6"/>
      <c r="G243" s="6"/>
      <c r="H243" s="21"/>
      <c r="I243" s="6"/>
      <c r="J243" s="21"/>
      <c r="K243" s="6"/>
      <c r="L243" s="9"/>
      <c r="M243" s="6"/>
      <c r="N243" s="9"/>
      <c r="O243" s="6"/>
      <c r="P243" s="18"/>
      <c r="Q243" s="18"/>
    </row>
    <row r="244" spans="1:17" s="157" customFormat="1" ht="10.5" customHeight="1" x14ac:dyDescent="0.35">
      <c r="A244" s="160"/>
      <c r="B244" s="128" t="s">
        <v>523</v>
      </c>
      <c r="C244" s="179"/>
      <c r="D244" s="160"/>
      <c r="E244" s="180" t="s">
        <v>525</v>
      </c>
      <c r="F244" s="181"/>
      <c r="G244" s="181"/>
      <c r="H244" s="182"/>
      <c r="I244" s="181"/>
      <c r="J244" s="182"/>
      <c r="K244" s="183"/>
      <c r="L244" s="184"/>
      <c r="M244" s="183"/>
      <c r="N244" s="184"/>
      <c r="O244" s="181"/>
      <c r="P244" s="158"/>
      <c r="Q244" s="158"/>
    </row>
    <row r="245" spans="1:17" s="3" customFormat="1" ht="3" customHeight="1" x14ac:dyDescent="0.2">
      <c r="C245" s="14"/>
      <c r="E245" s="6"/>
      <c r="F245" s="6"/>
      <c r="G245" s="6"/>
      <c r="H245" s="21"/>
      <c r="I245" s="6"/>
      <c r="J245" s="21"/>
      <c r="K245" s="6"/>
      <c r="L245" s="9"/>
      <c r="M245" s="6"/>
      <c r="N245" s="9"/>
      <c r="O245" s="6"/>
      <c r="P245" s="18"/>
      <c r="Q245" s="18"/>
    </row>
    <row r="246" spans="1:17" s="3" customFormat="1" ht="10.5" customHeight="1" x14ac:dyDescent="0.3">
      <c r="B246" s="19" t="s">
        <v>524</v>
      </c>
      <c r="C246" s="14"/>
      <c r="E246" s="6"/>
      <c r="F246" s="6"/>
      <c r="G246" s="6"/>
      <c r="H246" s="21"/>
      <c r="I246" s="6"/>
      <c r="J246" s="21"/>
      <c r="K246" s="6"/>
      <c r="L246" s="9"/>
      <c r="M246" s="6"/>
      <c r="N246" s="9">
        <f>SUM(N15:N218)</f>
        <v>508</v>
      </c>
      <c r="O246" s="6"/>
      <c r="P246" s="18"/>
      <c r="Q246" s="18"/>
    </row>
    <row r="247" spans="1:17" s="3" customFormat="1" ht="1" customHeight="1" x14ac:dyDescent="0.35">
      <c r="A247" s="136"/>
      <c r="B247" s="119"/>
      <c r="C247" s="137"/>
      <c r="D247" s="136"/>
      <c r="E247" s="132"/>
      <c r="F247" s="132"/>
      <c r="G247" s="132"/>
      <c r="H247" s="138"/>
      <c r="I247" s="132"/>
      <c r="J247" s="138"/>
      <c r="K247" s="132"/>
      <c r="L247" s="139"/>
      <c r="M247" s="132"/>
      <c r="N247" s="139"/>
      <c r="O247" s="132"/>
      <c r="P247" s="18"/>
      <c r="Q247" s="18"/>
    </row>
    <row r="248" spans="1:17" ht="0.75" customHeight="1" x14ac:dyDescent="0.35">
      <c r="A248" s="119"/>
      <c r="B248" s="119"/>
      <c r="C248" s="119"/>
      <c r="D248" s="119"/>
      <c r="E248" s="121"/>
      <c r="F248" s="119"/>
      <c r="G248" s="119"/>
      <c r="H248" s="119"/>
      <c r="I248" s="119"/>
      <c r="J248" s="185"/>
      <c r="K248" s="119"/>
      <c r="L248" s="119"/>
      <c r="M248" s="119"/>
      <c r="N248" s="119"/>
      <c r="O248" s="119"/>
      <c r="P248" s="96"/>
      <c r="Q248" s="96"/>
    </row>
    <row r="249" spans="1:17" s="46" customFormat="1" ht="2" hidden="1" customHeight="1" x14ac:dyDescent="0.2">
      <c r="C249" s="47"/>
      <c r="E249" s="48"/>
      <c r="F249" s="48"/>
      <c r="G249" s="48"/>
      <c r="H249" s="49"/>
      <c r="I249" s="48"/>
      <c r="J249" s="49"/>
      <c r="K249" s="48"/>
      <c r="L249" s="50"/>
      <c r="M249" s="48"/>
      <c r="N249" s="50"/>
      <c r="O249" s="48"/>
      <c r="P249" s="97"/>
      <c r="Q249" s="97"/>
    </row>
    <row r="250" spans="1:17" s="46" customFormat="1" ht="8" x14ac:dyDescent="0.2">
      <c r="B250" s="51" t="s">
        <v>618</v>
      </c>
      <c r="C250" s="52"/>
      <c r="D250" s="53"/>
      <c r="E250" s="48"/>
      <c r="F250" s="54"/>
      <c r="H250" s="58" t="s">
        <v>621</v>
      </c>
      <c r="I250" s="48"/>
      <c r="J250" s="49"/>
      <c r="K250" s="48"/>
      <c r="L250" s="50"/>
      <c r="M250" s="48"/>
      <c r="N250" s="50"/>
      <c r="O250" s="48"/>
      <c r="P250" s="97"/>
      <c r="Q250" s="97"/>
    </row>
    <row r="251" spans="1:17" s="46" customFormat="1" ht="8" x14ac:dyDescent="0.2">
      <c r="B251" s="60" t="s">
        <v>526</v>
      </c>
      <c r="C251" s="55"/>
      <c r="D251" s="55"/>
      <c r="E251" s="108"/>
      <c r="F251" s="56"/>
      <c r="H251" s="58" t="s">
        <v>619</v>
      </c>
      <c r="I251" s="48"/>
      <c r="J251" s="49"/>
      <c r="K251" s="48"/>
      <c r="L251" s="50"/>
      <c r="M251" s="48"/>
      <c r="N251" s="50"/>
      <c r="O251" s="48"/>
      <c r="P251" s="97"/>
      <c r="Q251" s="97"/>
    </row>
    <row r="252" spans="1:17" s="46" customFormat="1" ht="8" x14ac:dyDescent="0.2">
      <c r="B252" s="60" t="s">
        <v>527</v>
      </c>
      <c r="C252" s="57"/>
      <c r="D252" s="55"/>
      <c r="E252" s="108"/>
      <c r="F252" s="58"/>
      <c r="H252" s="60" t="s">
        <v>528</v>
      </c>
      <c r="I252" s="48"/>
      <c r="J252" s="49"/>
      <c r="K252" s="48"/>
      <c r="L252" s="50"/>
      <c r="M252" s="48"/>
      <c r="N252" s="50"/>
      <c r="O252" s="48"/>
      <c r="P252" s="97"/>
      <c r="Q252" s="97"/>
    </row>
    <row r="253" spans="1:17" s="46" customFormat="1" ht="8" x14ac:dyDescent="0.2">
      <c r="B253" s="66" t="s">
        <v>634</v>
      </c>
      <c r="C253" s="57"/>
      <c r="D253" s="55"/>
      <c r="E253" s="108"/>
      <c r="F253" s="58"/>
      <c r="H253" s="60" t="s">
        <v>529</v>
      </c>
      <c r="I253" s="48"/>
      <c r="J253" s="49"/>
      <c r="K253" s="48"/>
      <c r="L253" s="50"/>
      <c r="M253" s="48"/>
      <c r="N253" s="50"/>
      <c r="O253" s="48"/>
      <c r="P253" s="97"/>
      <c r="Q253" s="97"/>
    </row>
    <row r="254" spans="1:17" s="46" customFormat="1" ht="3.5" customHeight="1" x14ac:dyDescent="0.2">
      <c r="C254" s="57"/>
      <c r="D254" s="55"/>
      <c r="E254" s="108"/>
      <c r="F254" s="55"/>
      <c r="G254" s="55"/>
      <c r="H254" s="49"/>
      <c r="I254" s="48"/>
      <c r="J254" s="49"/>
      <c r="K254" s="48"/>
      <c r="L254" s="50"/>
      <c r="M254" s="48"/>
      <c r="N254" s="50"/>
      <c r="O254" s="48"/>
      <c r="P254" s="97"/>
      <c r="Q254" s="97"/>
    </row>
    <row r="255" spans="1:17" s="46" customFormat="1" ht="8.25" customHeight="1" x14ac:dyDescent="0.2">
      <c r="B255" s="61" t="s">
        <v>530</v>
      </c>
      <c r="C255" s="47"/>
      <c r="E255" s="48"/>
      <c r="F255" s="48"/>
      <c r="G255" s="48"/>
      <c r="H255" s="69" t="s">
        <v>616</v>
      </c>
      <c r="I255" s="48"/>
      <c r="J255" s="49"/>
      <c r="K255" s="48"/>
      <c r="L255" s="50"/>
      <c r="M255" s="48"/>
      <c r="N255" s="50"/>
      <c r="O255" s="48"/>
      <c r="P255" s="97"/>
      <c r="Q255" s="97"/>
    </row>
    <row r="256" spans="1:17" s="46" customFormat="1" ht="8" x14ac:dyDescent="0.2">
      <c r="C256" s="59" t="s">
        <v>531</v>
      </c>
      <c r="E256" s="48"/>
      <c r="F256" s="48"/>
      <c r="G256" s="48"/>
      <c r="H256" s="67"/>
      <c r="I256" s="48"/>
      <c r="J256" s="68" t="s">
        <v>617</v>
      </c>
      <c r="K256" s="48"/>
      <c r="L256" s="50"/>
      <c r="M256" s="48"/>
      <c r="N256" s="50"/>
      <c r="O256" s="48"/>
      <c r="P256" s="97"/>
      <c r="Q256" s="97"/>
    </row>
    <row r="257" spans="1:17" s="46" customFormat="1" ht="11.5" customHeight="1" x14ac:dyDescent="0.2">
      <c r="C257" s="56" t="s">
        <v>532</v>
      </c>
      <c r="E257" s="48"/>
      <c r="F257" s="48"/>
      <c r="G257" s="48"/>
      <c r="I257" s="48"/>
      <c r="J257" s="56" t="s">
        <v>533</v>
      </c>
      <c r="K257" s="48"/>
      <c r="L257" s="50"/>
      <c r="M257" s="48"/>
      <c r="N257" s="50"/>
      <c r="O257" s="48"/>
      <c r="P257" s="97"/>
      <c r="Q257" s="97"/>
    </row>
    <row r="258" spans="1:17" s="46" customFormat="1" ht="1.5" customHeight="1" x14ac:dyDescent="0.2">
      <c r="E258" s="48"/>
      <c r="O258" s="48"/>
      <c r="P258" s="97"/>
      <c r="Q258" s="97"/>
    </row>
    <row r="259" spans="1:17" s="46" customFormat="1" x14ac:dyDescent="0.35">
      <c r="B259" s="61" t="s">
        <v>620</v>
      </c>
      <c r="C259" s="47"/>
      <c r="E259" s="48"/>
      <c r="F259" s="48"/>
      <c r="N259"/>
      <c r="O259" s="48"/>
      <c r="P259" s="97"/>
      <c r="Q259" s="97"/>
    </row>
    <row r="260" spans="1:17" s="46" customFormat="1" ht="8" x14ac:dyDescent="0.2">
      <c r="E260" s="48"/>
      <c r="F260" s="48"/>
      <c r="G260" s="48"/>
      <c r="H260" s="49"/>
      <c r="I260" s="48"/>
      <c r="J260" s="49"/>
      <c r="K260" s="48"/>
      <c r="L260" s="50"/>
      <c r="M260" s="48"/>
      <c r="N260" s="50"/>
      <c r="O260" s="48"/>
      <c r="P260" s="97"/>
      <c r="Q260" s="97"/>
    </row>
    <row r="261" spans="1:17" s="46" customFormat="1" ht="9" customHeight="1" x14ac:dyDescent="0.2">
      <c r="E261" s="48"/>
      <c r="G261" s="48"/>
      <c r="H261" s="49"/>
      <c r="I261" s="48"/>
      <c r="J261" s="49"/>
      <c r="K261" s="48"/>
      <c r="L261" s="50"/>
      <c r="M261" s="48"/>
      <c r="N261" s="50"/>
      <c r="O261" s="48"/>
      <c r="P261" s="97"/>
      <c r="Q261" s="97"/>
    </row>
    <row r="262" spans="1:17" s="46" customFormat="1" x14ac:dyDescent="0.35">
      <c r="C262"/>
      <c r="E262" s="48"/>
      <c r="G262" s="48"/>
      <c r="H262" s="49"/>
      <c r="I262" s="48"/>
      <c r="J262" s="49"/>
      <c r="K262" s="48"/>
      <c r="L262" s="50"/>
      <c r="M262" s="48"/>
      <c r="N262"/>
      <c r="O262" s="48"/>
      <c r="P262" s="97"/>
      <c r="Q262" s="97"/>
    </row>
    <row r="263" spans="1:17" s="46" customFormat="1" ht="21.5" customHeight="1" x14ac:dyDescent="0.2">
      <c r="C263" s="47"/>
      <c r="E263" s="48"/>
      <c r="F263" s="48"/>
      <c r="G263" s="48"/>
      <c r="H263" s="49"/>
      <c r="I263" s="48"/>
      <c r="J263" s="49"/>
      <c r="K263" s="48"/>
      <c r="L263" s="50"/>
      <c r="M263" s="48"/>
      <c r="N263" s="50"/>
      <c r="O263" s="48"/>
      <c r="P263" s="97"/>
      <c r="Q263" s="97"/>
    </row>
    <row r="264" spans="1:17" ht="1.5" customHeight="1" x14ac:dyDescent="0.35"/>
    <row r="265" spans="1:17" ht="2.5" customHeight="1" x14ac:dyDescent="0.35">
      <c r="A265" s="118"/>
      <c r="B265" s="119"/>
      <c r="C265" s="120"/>
      <c r="D265" s="119"/>
      <c r="E265" s="121"/>
      <c r="F265" s="121"/>
      <c r="G265" s="121"/>
      <c r="H265" s="122"/>
      <c r="I265" s="121"/>
      <c r="J265" s="122"/>
      <c r="K265" s="121"/>
      <c r="L265" s="123"/>
      <c r="M265" s="121"/>
      <c r="N265" s="123"/>
      <c r="O265" s="121"/>
    </row>
  </sheetData>
  <customSheetViews>
    <customSheetView guid="{CC1794FA-0CC9-4692-97FE-5EE343138557}" scale="60" showPageBreaks="1" view="pageBreakPreview" topLeftCell="A182">
      <selection activeCell="G332" sqref="G332:G333"/>
      <pageMargins left="0.59055118110236227" right="0.51181102362204722" top="0.59055118110236227" bottom="0.59055118110236227" header="0.31496062992125984" footer="0"/>
      <printOptions horizontalCentered="1"/>
      <pageSetup orientation="portrait" r:id="rId1"/>
    </customSheetView>
  </customSheetViews>
  <mergeCells count="5">
    <mergeCell ref="D4:K4"/>
    <mergeCell ref="D5:K5"/>
    <mergeCell ref="D6:K6"/>
    <mergeCell ref="D7:K7"/>
    <mergeCell ref="D8:K8"/>
  </mergeCells>
  <phoneticPr fontId="26" type="noConversion"/>
  <conditionalFormatting sqref="C40">
    <cfRule type="cellIs" dxfId="12" priority="9" operator="greaterThan">
      <formula>4</formula>
    </cfRule>
    <cfRule type="cellIs" dxfId="11" priority="10" operator="greaterThan">
      <formula>4</formula>
    </cfRule>
  </conditionalFormatting>
  <conditionalFormatting sqref="C144">
    <cfRule type="cellIs" dxfId="10" priority="1" operator="greaterThan">
      <formula>($C$137+$C$138+$C$139+$C$141+$C$142)&gt;20</formula>
    </cfRule>
    <cfRule type="cellIs" dxfId="9" priority="2" operator="greaterThan">
      <formula>$C$144</formula>
    </cfRule>
    <cfRule type="cellIs" dxfId="8" priority="3" operator="greaterThan">
      <formula>20</formula>
    </cfRule>
  </conditionalFormatting>
  <conditionalFormatting sqref="C152:C159">
    <cfRule type="cellIs" dxfId="7" priority="4" operator="greaterThan">
      <formula>2</formula>
    </cfRule>
  </conditionalFormatting>
  <conditionalFormatting sqref="G41">
    <cfRule type="cellIs" dxfId="6" priority="5" operator="greaterThan">
      <formula>"4$C$40"</formula>
    </cfRule>
    <cfRule type="cellIs" dxfId="5" priority="6" operator="greaterThan">
      <formula>$C$40&gt;4</formula>
    </cfRule>
  </conditionalFormatting>
  <conditionalFormatting sqref="N241">
    <cfRule type="cellIs" dxfId="4" priority="22" operator="lessThan">
      <formula>140</formula>
    </cfRule>
    <cfRule type="cellIs" dxfId="3" priority="23" operator="greaterThan">
      <formula>150</formula>
    </cfRule>
    <cfRule type="cellIs" dxfId="2" priority="24" operator="between">
      <formula>140</formula>
      <formula>150</formula>
    </cfRule>
  </conditionalFormatting>
  <hyperlinks>
    <hyperlink ref="B251" r:id="rId2" xr:uid="{00000000-0004-0000-0000-000003000000}"/>
    <hyperlink ref="B252" r:id="rId3" xr:uid="{00000000-0004-0000-0000-000004000000}"/>
    <hyperlink ref="H252" r:id="rId4" xr:uid="{00000000-0004-0000-0000-000005000000}"/>
    <hyperlink ref="H253" r:id="rId5" xr:uid="{00000000-0004-0000-0000-000006000000}"/>
    <hyperlink ref="C257" r:id="rId6" xr:uid="{00000000-0004-0000-0000-000008000000}"/>
    <hyperlink ref="J257" r:id="rId7" xr:uid="{00000000-0004-0000-0000-000009000000}"/>
    <hyperlink ref="H251" r:id="rId8" display="Busch-Jaeger Configurator" xr:uid="{EDC3ABCD-758B-420C-A3BF-2FA5AF772BD0}"/>
    <hyperlink ref="H250" r:id="rId9" location="/system/welcome" xr:uid="{FAE063B2-09CC-4E76-B028-79B2E58BCD63}"/>
    <hyperlink ref="B253" r:id="rId10" xr:uid="{D7575687-D3DA-4D34-990F-912E8848B52E}"/>
    <hyperlink ref="G171" r:id="rId11" display="* Bij meer dan 2 SmartTouch panelen of meerdere buitenposten kunt u via deze link een aanvraag doen!" xr:uid="{D51430E8-A7A5-4048-9C6B-5A893F4FC19A}"/>
    <hyperlink ref="E15" r:id="rId12" tooltip="Technische specificaties en laatste firmware versie vind u hier." xr:uid="{F9BC6690-3201-4B3B-BED3-7A35BD48817C}"/>
    <hyperlink ref="E17" r:id="rId13" tooltip="Artikelinformatie" xr:uid="{C0A576F2-7740-45F3-B2BE-E246FE3E569F}"/>
    <hyperlink ref="E19" r:id="rId14" tooltip="Artikelinformatie" xr:uid="{C0799CDA-F1FB-4ACF-8AFB-52D03BB0E164}"/>
    <hyperlink ref="E21" r:id="rId15" tooltip="Artikelinformatie" xr:uid="{471B13FD-9E3F-4390-B93C-53ADB2C3FF93}"/>
    <hyperlink ref="E23" r:id="rId16" tooltip="Artikelinformatie" xr:uid="{B2BA8007-22DF-4378-AB1A-3857BC541110}"/>
    <hyperlink ref="E36" r:id="rId17" tooltip="Technische specificaties" xr:uid="{18E205A1-560B-4875-98FE-EAB529DD30C5}"/>
    <hyperlink ref="E38" r:id="rId18" tooltip="Technische specificaties" xr:uid="{2EF4213E-E388-45FC-9B5D-C30F1E82F881}"/>
    <hyperlink ref="E37" r:id="rId19" tooltip="Technische specificaties" xr:uid="{1132B873-3A62-4A68-8B0B-D8D7431B308F}"/>
    <hyperlink ref="E34" r:id="rId20" tooltip="Technische specificaties" xr:uid="{62F05077-D3DD-40E0-9C30-9673147302B5}"/>
    <hyperlink ref="E40" r:id="rId21" tooltip="Technische specificaties" xr:uid="{04338E45-269D-44BA-9E9A-84CC7C247912}"/>
    <hyperlink ref="E45" r:id="rId22" tooltip="Technische specificaties" xr:uid="{3BEE867E-5405-46B1-9C71-AC81D4E0C3C7}"/>
    <hyperlink ref="E47" r:id="rId23" tooltip="Technische specificaties" xr:uid="{590523D8-BDE7-4AB7-883A-EA95A5ABD696}"/>
    <hyperlink ref="E49" r:id="rId24" tooltip="Technische specificaties" xr:uid="{57A1B664-7CB2-407E-9423-07805174AAB4}"/>
    <hyperlink ref="E56" r:id="rId25" tooltip="Technische specificaties" xr:uid="{D819637D-2794-4596-9CFD-A39EEAA10E35}"/>
    <hyperlink ref="E55" r:id="rId26" tooltip="Technische specificaties" xr:uid="{8A9D6258-CF03-4E2D-B629-4E3902CBB36D}"/>
    <hyperlink ref="E62" r:id="rId27" tooltip="Technische specificaties" xr:uid="{A86FAAC6-71B0-4A19-ACA9-F09320D216ED}"/>
    <hyperlink ref="E63" r:id="rId28" tooltip="Teschnsche specificaties" xr:uid="{1BDDDD8A-FAB8-4619-A72A-780173C44454}"/>
    <hyperlink ref="E71" r:id="rId29" tooltip="Technische specificaties" xr:uid="{990EC230-1524-4A81-A168-C56179D4CC4E}"/>
    <hyperlink ref="E72" r:id="rId30" tooltip="Technische specificaties" xr:uid="{52E41D84-F4B2-4180-A252-D0E05090C37A}"/>
    <hyperlink ref="E73" r:id="rId31" tooltip="Technische specificaties" xr:uid="{880DC1DD-C8AE-4C8F-9FAB-B449A5D744B9}"/>
    <hyperlink ref="E75" r:id="rId32" tooltip="Technische specificaties" xr:uid="{E5EE1822-09C7-42A0-A90F-9FD64E9AA1FD}"/>
    <hyperlink ref="E76" r:id="rId33" tooltip="Technische specificaties" xr:uid="{9B62D842-E8E1-4D33-B34C-2D1F9C566E83}"/>
    <hyperlink ref="E78" r:id="rId34" tooltip="Technische specificaties" xr:uid="{31901F89-6440-4419-861F-32D4B8D83F62}"/>
    <hyperlink ref="E79" r:id="rId35" tooltip="Technische specificaties" xr:uid="{C512A07A-3B57-4130-AD5B-A8091EC10F54}"/>
    <hyperlink ref="E81" r:id="rId36" tooltip="Let op: dit type is in de serie Balance SI - Technische specificaties" xr:uid="{F8D3CC10-6D18-4C1B-B9E9-D36C32D35F69}"/>
    <hyperlink ref="E113" r:id="rId37" tooltip="Technische specificaties - MNG, Honeywell &amp; Brauck., Landis &amp; Gyr of Reich" xr:uid="{C3728AB4-1B66-4CFE-B669-199908E11BCA}"/>
    <hyperlink ref="E112" r:id="rId38" tooltip="Technische specificaties - Velta. M 30 x 1.5 (external)" xr:uid="{01AED3FB-C8BA-4A89-B6E1-7FA66BA86FE6}"/>
    <hyperlink ref="E114" r:id="rId39" tooltip="Technische specificaties - Danfoss RA" xr:uid="{B250C8A4-2463-4502-91B7-FDC3B75B7B82}"/>
    <hyperlink ref="E115" r:id="rId40" tooltip="Technische specificaties - Heimeier, Oventrop, Schlösser, Herb or Onda" xr:uid="{1BAFC880-6EE8-497C-A928-C1CC23F08C79}"/>
    <hyperlink ref="E117" r:id="rId41" tooltip="Technische specificaties" xr:uid="{F8AACDFF-E86D-4950-B985-D91B4FFFB6D7}"/>
    <hyperlink ref="E123" r:id="rId42" tooltip="Let op: RAL9016 past bij Future Linear 84 studio wit - Technische specificaties" xr:uid="{63D0BD6A-62B0-4801-8870-2E282C4DFB4D}"/>
    <hyperlink ref="E124" r:id="rId43" tooltip="Let op: RAL9016 past bij Future Linear 84 studio wit - Technische specificaties" xr:uid="{0247C748-F6D1-441A-A724-FBFB388850D8}"/>
    <hyperlink ref="E126" r:id="rId44" tooltip="Let op: RAL9016 past bij Future Linear 84 studio wit - Technische specificaties" xr:uid="{21440715-5BDC-44A3-AF8C-ED1A2A661E8D}"/>
    <hyperlink ref="E127" r:id="rId45" tooltip="Let op: RAL9016 past bij Future Linear 84 studio wit - Technische specificaties" xr:uid="{26B259F9-4275-416D-8F27-59A6110FB433}"/>
    <hyperlink ref="E128" r:id="rId46" tooltip="Let op: RAL9016 past bij Future Linear 84 studio wit - Technische specificaties" xr:uid="{DDFC3CD4-102F-4D84-A6CF-1653E98A05ED}"/>
    <hyperlink ref="E129" r:id="rId47" tooltip="Let op: RAL9016 past bij Future Linear 84 studio wit - Technische specificaties" xr:uid="{BAABF4C7-46C5-4CFE-92C0-2244F9E6AD5C}"/>
    <hyperlink ref="E130" r:id="rId48" tooltip="Let op: RAL9016 past bij Future Linear 84 studio wit - Technische specificaties" xr:uid="{058CBFD7-A9FA-4326-B766-3FB7085A968B}"/>
    <hyperlink ref="E131" r:id="rId49" tooltip="Let op: RAL9016 past bij Future Linear 84 studio wit - Technische specificaties" xr:uid="{7710F0A3-7F3C-4C91-865E-31D21B7EB5F6}"/>
    <hyperlink ref="E125" r:id="rId50" tooltip="Let op: RAL9016 past bij Future Linear 84 studio wit - Technische specificaties" xr:uid="{F4AB8678-07E4-43C4-A6E9-72C8F4D625E0}"/>
    <hyperlink ref="E82" r:id="rId51" tooltip="Let op: dit type is in de serie Balance SI - Technische specificaties" xr:uid="{30D5C829-0E10-4FC4-BCDF-C8A05E4346B0}"/>
    <hyperlink ref="E156" r:id="rId52" tooltip="Technische specificaties" xr:uid="{72ED5FE8-7E0E-4F85-A3F8-B39C7E686BC8}"/>
    <hyperlink ref="E152" r:id="rId53" tooltip="Technische specificaties" xr:uid="{B299CD28-9262-424B-9382-12B3E3D2250C}"/>
    <hyperlink ref="E157" r:id="rId54" tooltip="Technische specificaties" xr:uid="{11DFF85E-6CA7-4013-A78B-1DA25FDDBB8E}"/>
    <hyperlink ref="E153" r:id="rId55" tooltip="Technische specificaties" xr:uid="{EDBE67CF-0DA5-41AE-87C4-72D4156538D1}"/>
    <hyperlink ref="E154" r:id="rId56" tooltip="Technische specificaties" xr:uid="{612594F6-2D5D-4F9A-99C2-0BB27DE5B654}"/>
    <hyperlink ref="E158" r:id="rId57" tooltip="Technische specificaties" xr:uid="{9052B793-26DC-4030-8968-FE6FAA70432B}"/>
    <hyperlink ref="E155" r:id="rId58" tooltip="Technische specificaties" xr:uid="{6C06670C-849A-4482-94EB-CA01E2392A23}"/>
    <hyperlink ref="E159" r:id="rId59" tooltip="Technische specificaties" xr:uid="{AB3E8280-B912-4BC8-B5B6-E31C66B95C03}"/>
    <hyperlink ref="E161" r:id="rId60" tooltip="Technische specificaties" xr:uid="{0C1B698A-EE81-45E9-BF10-99A06A65CABE}"/>
    <hyperlink ref="E162" r:id="rId61" tooltip="Technische specificaties" xr:uid="{0DC7C656-CF9C-407D-AFD8-46D7010635EB}"/>
    <hyperlink ref="E163" r:id="rId62" tooltip="Technische specificaties" xr:uid="{EB1769E2-B078-41D9-9A59-2C56AE4DBFF4}"/>
    <hyperlink ref="E165" r:id="rId63" tooltip="Technische specificaties" xr:uid="{32613F0E-7734-40FC-BFF7-96E4D4979393}"/>
    <hyperlink ref="E166" r:id="rId64" tooltip="Technische specificaties" xr:uid="{D0C71D94-A25E-404E-BD93-B8753EB833AF}"/>
    <hyperlink ref="E168" r:id="rId65" tooltip="Technische specificaties" xr:uid="{D500C113-A73A-42CF-B555-B6F586716906}"/>
    <hyperlink ref="E169" r:id="rId66" tooltip="Technische specificaties" xr:uid="{F530668E-CB5D-4190-89BD-4D932C8D7B9C}"/>
    <hyperlink ref="E170" r:id="rId67" tooltip="Technische specificaties" xr:uid="{32F70513-A1C1-43FE-AEB5-ADD8705AA3A9}"/>
    <hyperlink ref="E176" r:id="rId68" xr:uid="{57F0D88D-31F0-4BC4-B1F6-22754F2D9423}"/>
    <hyperlink ref="E177" r:id="rId69" xr:uid="{558B0BA6-E383-4957-81C3-2E65D20C16E7}"/>
    <hyperlink ref="E179" r:id="rId70" xr:uid="{6FF512ED-46C1-4419-A9C8-03CB331F6476}"/>
    <hyperlink ref="E180" r:id="rId71" xr:uid="{3FA5A1BB-D109-4B6D-AE28-B3B604F533E6}"/>
    <hyperlink ref="E181" r:id="rId72" xr:uid="{95F39A29-D2B9-4F59-B147-929BC186341C}"/>
    <hyperlink ref="E182" r:id="rId73" xr:uid="{C00B148A-DDD0-439B-825F-4B3A7D585517}"/>
    <hyperlink ref="E184" r:id="rId74" xr:uid="{CA4144A6-2F3C-414B-9A99-1E1CB9CB608A}"/>
    <hyperlink ref="E185" r:id="rId75" xr:uid="{CCC86299-76B6-4B0D-83C4-B8D7D63E8CC3}"/>
    <hyperlink ref="E186" r:id="rId76" display="https://www.abbconnect.nl/details/index.aspx?id=1633410&amp;relatedProdLanguage=nl&amp;relatedProdCountry=nl" xr:uid="{77424E99-94B6-4DCF-B009-F86B94D70159}"/>
    <hyperlink ref="E187" r:id="rId77" xr:uid="{587412DD-4B6E-4EB4-BFCD-D17CEB77550D}"/>
    <hyperlink ref="E188" r:id="rId78" xr:uid="{3BCA1326-BDF4-4A04-B3B4-767AF230BA9B}"/>
    <hyperlink ref="E195" r:id="rId79" tooltip="Let op: dit type is in de serie Balance SI - Technische specificaties" xr:uid="{75F61B95-F42B-41AF-B234-D44148E4ADBC}"/>
    <hyperlink ref="E196" r:id="rId80" tooltip="Let op: dit type is in de serie Balance SI - Technische specificaties" xr:uid="{29308F3C-70A8-41CD-BD6E-0F9B2E2A6961}"/>
    <hyperlink ref="E198" r:id="rId81" tooltip="Let op: dit type is in de serie Balance SI - Technische specificaties" xr:uid="{10D4E543-C274-4C14-B4F7-FC9015B8A43E}"/>
    <hyperlink ref="E204" r:id="rId82" tooltip="Let op: dit type is in de serie Balance SI - Technische specificaties" xr:uid="{07FF1C94-5CA3-4410-9277-8CA4C7C3A54B}"/>
    <hyperlink ref="E208" r:id="rId83" tooltip="Let op: dit type is in de serie Balance SI - Technische specificaties" xr:uid="{B9AF4302-4FE2-4487-851A-82DD98E929B3}"/>
    <hyperlink ref="E212" r:id="rId84" tooltip="Let op: dit type is in de serie Balance SI - Technische specificaties" xr:uid="{EFDC2EF6-F391-46DB-A6D0-55AF29BB35FF}"/>
    <hyperlink ref="E199" r:id="rId85" tooltip="Let op: dit type is in de serie Balance SI - Technische specificaties" xr:uid="{F8A55469-27ED-419B-86A2-641BB4C46719}"/>
    <hyperlink ref="E205" r:id="rId86" tooltip="Let op: dit type is in de serie Balance SI - Technische specificaties" xr:uid="{90C6BDBD-A1FB-42C3-8A18-E9D62F8BC252}"/>
    <hyperlink ref="E209" r:id="rId87" tooltip="Let op: dit type is in de serie Balance SI - Technische specificaties" xr:uid="{B61F404E-5731-4579-A084-3A9CF7E1CD54}"/>
    <hyperlink ref="E213" r:id="rId88" tooltip="Let op: dit type is in de serie Balance SI - Technische specificaties" xr:uid="{5C6FFF47-1AD4-4AE7-A176-9C15C425AC0D}"/>
    <hyperlink ref="E216" r:id="rId89" tooltip="Let op: dit type is in de serie Balance SI - Technische specificaties" xr:uid="{8616DB84-D410-44C2-AFD6-5D8887FB0FAA}"/>
    <hyperlink ref="E217" r:id="rId90" tooltip="Let op: dit type is in de serie Balance SI - Technische specificaties" xr:uid="{F7ACC399-5B05-41FD-A3D4-63B35C4BC84C}"/>
    <hyperlink ref="E214" r:id="rId91" tooltip="Let op: dit type is in de serie Balance SI - Technische specificaties" xr:uid="{4D064926-F72E-40E4-9EE9-8C613C3672E5}"/>
    <hyperlink ref="E210" r:id="rId92" tooltip="Let op: dit type is in de serie Balance SI - Technische specificaties" xr:uid="{72B1785D-AAA5-4832-80C0-C0435FCCB1F6}"/>
    <hyperlink ref="E206" r:id="rId93" tooltip="Let op: dit type is in de serie Balance SI - Technische specificaties" xr:uid="{C281ECD3-1498-4F5C-A930-B1A24FBFA26D}"/>
    <hyperlink ref="E201" r:id="rId94" tooltip="Let op: dit type is in de serie Balance SI - Technische specificaties" xr:uid="{24D383B7-F58D-4FF7-BA4A-4F312B3ED758}"/>
    <hyperlink ref="E202" r:id="rId95" tooltip="Let op: dit type is in de serie Balance SI - Technische specificaties" xr:uid="{51D26D8F-5482-41B3-8CD3-466D039FEC60}"/>
    <hyperlink ref="E30" r:id="rId96" tooltip="Link naar technische specificaties alleen in het Duits" xr:uid="{3E1B2349-06F1-40F4-B91F-280818729759}"/>
    <hyperlink ref="E42" r:id="rId97" tooltip="Link naar technische specificaties alleen in het Duits" xr:uid="{B218A784-DDEB-40EF-B55E-AB9650529C0B}"/>
    <hyperlink ref="E111" r:id="rId98" tooltip="Technische specificaties" xr:uid="{B72B1BBB-61AB-4587-8380-94FFFF1DEE17}"/>
    <hyperlink ref="E108" r:id="rId99" tooltip="Technische specifiacties" xr:uid="{8E7EC325-5342-404E-9861-1142617FF383}"/>
    <hyperlink ref="E106" r:id="rId100" tooltip="Technische specificaties" xr:uid="{A256896F-FA6F-4E94-A0BD-ECD456D48172}"/>
    <hyperlink ref="E105" r:id="rId101" tooltip="Technische specificaties" xr:uid="{2F489DFB-30B0-4848-9FCA-49F32BD24D82}"/>
    <hyperlink ref="E104" r:id="rId102" tooltip="Technische specificaties" xr:uid="{6C68510D-4D0D-463D-A214-0FC6F3AF42E9}"/>
    <hyperlink ref="E88" r:id="rId103" tooltip="Technische specificaties" xr:uid="{63138BDF-3C41-4B45-B6A8-A40CD7A1BF55}"/>
    <hyperlink ref="E89" r:id="rId104" tooltip="Technische specificaties" xr:uid="{AD0CCEC3-3517-4CE1-80C0-BACFC15E6E69}"/>
    <hyperlink ref="E90" r:id="rId105" tooltip="Technische specificaties" xr:uid="{53E1B6D5-4DF7-42AE-98E2-08FBD5D360F9}"/>
    <hyperlink ref="E91" r:id="rId106" tooltip="Technische specificaties" xr:uid="{EB8A0D90-4672-4663-A7A3-4C839A136C1F}"/>
    <hyperlink ref="E92" r:id="rId107" tooltip="Technische specificaties" xr:uid="{1057AFF8-4334-425B-AC8B-5F1116CD2DC9}"/>
    <hyperlink ref="E94" r:id="rId108" tooltip="Technische specificaties" xr:uid="{BE5535FC-0A00-47B3-8B93-BD03FC6F86A5}"/>
    <hyperlink ref="E95" r:id="rId109" tooltip="Technische specificaties" xr:uid="{EAEBFBC3-CC78-465F-8ECC-EA1FF7CCB5EC}"/>
    <hyperlink ref="E97" r:id="rId110" tooltip="Let op: dit type is in de serie Balance SI - Technische specificaties" xr:uid="{F20350C2-EB6F-4620-BA6C-1C0490BC42D7}"/>
    <hyperlink ref="E98" r:id="rId111" tooltip="Let op: dit type is in de serie Balance SI - Technische specificaties" xr:uid="{DE48AA17-806D-4856-8FF7-97B4E7F05A49}"/>
    <hyperlink ref="E144" r:id="rId112" tooltip="Technische specificaties" xr:uid="{5C44A8A7-5085-4C76-9B0D-3F2174D56DCB}"/>
    <hyperlink ref="E137" r:id="rId113" tooltip="Technische specificaties" xr:uid="{AF6DD8F3-2012-47E1-90C3-E80C585F3070}"/>
    <hyperlink ref="E138" r:id="rId114" tooltip="Technische specificaties" xr:uid="{CF652968-4517-470F-9E04-D1E7BA0388DE}"/>
    <hyperlink ref="E139" r:id="rId115" tooltip="Technische specificaties" xr:uid="{EC75CF93-B228-48EF-8C9A-20735328F367}"/>
    <hyperlink ref="E142" r:id="rId116" tooltip="Technische specifiacties" xr:uid="{DA001409-B1F1-436C-90F2-39692C0FB3E0}"/>
    <hyperlink ref="E141" r:id="rId117" tooltip="Technische specificaties" xr:uid="{E1D5EE5D-F56E-4527-BD0B-1D9014445718}"/>
  </hyperlinks>
  <printOptions horizontalCentered="1"/>
  <pageMargins left="0.59055118110236227" right="0.51181102362204722" top="0.59055118110236227" bottom="0.59055118110236227" header="0.31496062992125984" footer="0"/>
  <pageSetup orientation="portrait" r:id="rId118"/>
  <drawing r:id="rId1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44323-0288-41B2-9E60-E42BAA325483}">
  <sheetPr filterMode="1"/>
  <dimension ref="A1:J426"/>
  <sheetViews>
    <sheetView topLeftCell="A190" workbookViewId="0">
      <selection activeCell="C332" sqref="C332"/>
    </sheetView>
  </sheetViews>
  <sheetFormatPr defaultColWidth="9.08984375" defaultRowHeight="14.5" x14ac:dyDescent="0.35"/>
  <cols>
    <col min="1" max="1" width="21.1796875" style="186" customWidth="1"/>
    <col min="2" max="2" width="3.54296875" style="186" hidden="1" customWidth="1"/>
    <col min="3" max="3" width="10.54296875" style="187" bestFit="1" customWidth="1"/>
    <col min="4" max="4" width="4.08984375" style="194" customWidth="1"/>
    <col min="5" max="5" width="65.54296875" style="186" customWidth="1"/>
    <col min="6" max="6" width="7.90625" style="207" hidden="1" customWidth="1"/>
    <col min="7" max="7" width="0.26953125" style="114" hidden="1" customWidth="1"/>
    <col min="8" max="8" width="0.1796875" style="186" customWidth="1"/>
    <col min="9" max="9" width="7.453125" style="186" hidden="1" customWidth="1"/>
    <col min="10" max="16384" width="9.08984375" style="186"/>
  </cols>
  <sheetData>
    <row r="1" spans="1:7" ht="65.5" x14ac:dyDescent="0.35">
      <c r="A1" s="190" t="s">
        <v>545</v>
      </c>
      <c r="B1" s="190"/>
      <c r="C1" s="191" t="s">
        <v>544</v>
      </c>
      <c r="D1" s="192" t="s">
        <v>546</v>
      </c>
      <c r="E1" s="190" t="s">
        <v>1</v>
      </c>
      <c r="F1" s="207" t="s">
        <v>894</v>
      </c>
      <c r="G1" s="114" t="s">
        <v>514</v>
      </c>
    </row>
    <row r="2" spans="1:7" hidden="1" x14ac:dyDescent="0.35">
      <c r="A2" s="193"/>
      <c r="B2" s="193"/>
      <c r="E2" s="193"/>
      <c r="G2" s="186"/>
    </row>
    <row r="3" spans="1:7" hidden="1" x14ac:dyDescent="0.35">
      <c r="A3" s="193"/>
      <c r="B3" s="193"/>
      <c r="E3" s="193"/>
      <c r="G3" s="186"/>
    </row>
    <row r="4" spans="1:7" hidden="1" x14ac:dyDescent="0.35">
      <c r="A4" s="193" t="s">
        <v>33</v>
      </c>
      <c r="B4" s="193"/>
      <c r="C4" s="187">
        <v>1.46</v>
      </c>
      <c r="D4" s="194" t="s">
        <v>3</v>
      </c>
      <c r="E4" s="193" t="s">
        <v>34</v>
      </c>
      <c r="G4" s="186"/>
    </row>
    <row r="5" spans="1:7" hidden="1" x14ac:dyDescent="0.35">
      <c r="A5" s="193" t="s">
        <v>35</v>
      </c>
      <c r="B5" s="193"/>
      <c r="C5" s="187">
        <v>1.46</v>
      </c>
      <c r="D5" s="194" t="s">
        <v>3</v>
      </c>
      <c r="E5" s="193" t="s">
        <v>34</v>
      </c>
      <c r="G5" s="186"/>
    </row>
    <row r="6" spans="1:7" hidden="1" x14ac:dyDescent="0.35">
      <c r="A6" s="193" t="s">
        <v>36</v>
      </c>
      <c r="B6" s="193"/>
      <c r="C6" s="187">
        <v>3.05</v>
      </c>
      <c r="D6" s="194" t="s">
        <v>3</v>
      </c>
      <c r="E6" s="193" t="s">
        <v>34</v>
      </c>
      <c r="G6" s="186"/>
    </row>
    <row r="7" spans="1:7" hidden="1" x14ac:dyDescent="0.35">
      <c r="A7" s="193" t="s">
        <v>37</v>
      </c>
      <c r="B7" s="193"/>
      <c r="C7" s="187">
        <v>3.05</v>
      </c>
      <c r="D7" s="194" t="s">
        <v>3</v>
      </c>
      <c r="E7" s="193" t="s">
        <v>34</v>
      </c>
      <c r="G7" s="186"/>
    </row>
    <row r="8" spans="1:7" x14ac:dyDescent="0.35">
      <c r="A8" s="193" t="s">
        <v>42</v>
      </c>
      <c r="B8" s="193"/>
      <c r="C8" s="187">
        <v>49.6</v>
      </c>
      <c r="D8" s="194" t="s">
        <v>2</v>
      </c>
      <c r="E8" s="193" t="s">
        <v>43</v>
      </c>
    </row>
    <row r="9" spans="1:7" hidden="1" x14ac:dyDescent="0.35">
      <c r="A9" s="193" t="s">
        <v>7</v>
      </c>
      <c r="B9" s="193"/>
      <c r="C9" s="187">
        <v>308</v>
      </c>
      <c r="D9" s="194" t="s">
        <v>8</v>
      </c>
      <c r="E9" s="193" t="s">
        <v>9</v>
      </c>
      <c r="G9" s="186"/>
    </row>
    <row r="10" spans="1:7" x14ac:dyDescent="0.35">
      <c r="A10" s="193" t="s">
        <v>50</v>
      </c>
      <c r="B10" s="193"/>
      <c r="C10" s="187">
        <v>103</v>
      </c>
      <c r="D10" s="194" t="s">
        <v>2</v>
      </c>
      <c r="E10" s="193" t="s">
        <v>51</v>
      </c>
    </row>
    <row r="11" spans="1:7" x14ac:dyDescent="0.35">
      <c r="A11" s="193" t="s">
        <v>52</v>
      </c>
      <c r="B11" s="193"/>
      <c r="C11" s="187">
        <v>111</v>
      </c>
      <c r="D11" s="194" t="s">
        <v>2</v>
      </c>
      <c r="E11" s="193" t="s">
        <v>53</v>
      </c>
    </row>
    <row r="12" spans="1:7" x14ac:dyDescent="0.35">
      <c r="A12" s="193" t="s">
        <v>54</v>
      </c>
      <c r="B12" s="193"/>
      <c r="C12" s="187">
        <v>122</v>
      </c>
      <c r="D12" s="194" t="s">
        <v>2</v>
      </c>
      <c r="E12" s="193" t="s">
        <v>55</v>
      </c>
    </row>
    <row r="13" spans="1:7" x14ac:dyDescent="0.35">
      <c r="A13" s="193" t="s">
        <v>56</v>
      </c>
      <c r="B13" s="193"/>
      <c r="C13" s="187">
        <v>166</v>
      </c>
      <c r="D13" s="194" t="s">
        <v>2</v>
      </c>
      <c r="E13" s="193" t="s">
        <v>57</v>
      </c>
    </row>
    <row r="14" spans="1:7" x14ac:dyDescent="0.35">
      <c r="A14" s="193" t="s">
        <v>58</v>
      </c>
      <c r="B14" s="193"/>
      <c r="C14" s="187">
        <v>175</v>
      </c>
      <c r="D14" s="194" t="s">
        <v>2</v>
      </c>
      <c r="E14" s="193" t="s">
        <v>59</v>
      </c>
    </row>
    <row r="15" spans="1:7" x14ac:dyDescent="0.35">
      <c r="A15" s="193" t="s">
        <v>60</v>
      </c>
      <c r="B15" s="193"/>
      <c r="C15" s="187">
        <v>119</v>
      </c>
      <c r="D15" s="194" t="s">
        <v>2</v>
      </c>
      <c r="E15" s="193" t="s">
        <v>61</v>
      </c>
    </row>
    <row r="16" spans="1:7" x14ac:dyDescent="0.35">
      <c r="A16" s="193" t="s">
        <v>62</v>
      </c>
      <c r="B16" s="193"/>
      <c r="C16" s="187">
        <v>128</v>
      </c>
      <c r="D16" s="194" t="s">
        <v>2</v>
      </c>
      <c r="E16" s="193" t="s">
        <v>63</v>
      </c>
    </row>
    <row r="17" spans="1:9" x14ac:dyDescent="0.35">
      <c r="A17" s="193" t="s">
        <v>210</v>
      </c>
      <c r="B17" s="193"/>
      <c r="C17" s="187">
        <v>195</v>
      </c>
      <c r="D17" s="194" t="s">
        <v>2</v>
      </c>
      <c r="E17" s="193" t="s">
        <v>211</v>
      </c>
      <c r="F17" s="207">
        <f>C17-F27</f>
        <v>0</v>
      </c>
      <c r="G17" s="114">
        <v>212</v>
      </c>
      <c r="H17" s="186">
        <f>H27</f>
        <v>0</v>
      </c>
      <c r="I17" s="207">
        <f>F17*H17</f>
        <v>0</v>
      </c>
    </row>
    <row r="18" spans="1:9" x14ac:dyDescent="0.35">
      <c r="A18" s="193" t="s">
        <v>212</v>
      </c>
      <c r="B18" s="193"/>
      <c r="C18" s="187">
        <v>195</v>
      </c>
      <c r="D18" s="194" t="s">
        <v>2</v>
      </c>
      <c r="E18" s="193" t="s">
        <v>213</v>
      </c>
      <c r="F18" s="207">
        <f>C18-F27</f>
        <v>0</v>
      </c>
      <c r="G18" s="114">
        <v>214</v>
      </c>
      <c r="H18" s="186">
        <f>H27</f>
        <v>0</v>
      </c>
      <c r="I18" s="207">
        <f t="shared" ref="I18:I27" si="0">F18*H18</f>
        <v>0</v>
      </c>
    </row>
    <row r="19" spans="1:9" x14ac:dyDescent="0.35">
      <c r="A19" s="193" t="s">
        <v>363</v>
      </c>
      <c r="B19" s="193"/>
      <c r="C19" s="187">
        <v>201</v>
      </c>
      <c r="D19" s="194" t="s">
        <v>2</v>
      </c>
      <c r="E19" s="193" t="s">
        <v>364</v>
      </c>
      <c r="F19" s="207">
        <f>C19-F27</f>
        <v>6</v>
      </c>
      <c r="G19" s="114">
        <v>803</v>
      </c>
      <c r="H19" s="186">
        <f>H27</f>
        <v>0</v>
      </c>
      <c r="I19" s="207">
        <f t="shared" si="0"/>
        <v>0</v>
      </c>
    </row>
    <row r="20" spans="1:9" x14ac:dyDescent="0.35">
      <c r="A20" s="193" t="s">
        <v>200</v>
      </c>
      <c r="B20" s="193"/>
      <c r="C20" s="187">
        <v>198</v>
      </c>
      <c r="D20" s="194" t="s">
        <v>2</v>
      </c>
      <c r="E20" s="193" t="s">
        <v>201</v>
      </c>
      <c r="F20" s="207">
        <f>C20-F27</f>
        <v>3</v>
      </c>
      <c r="G20" s="114">
        <v>81</v>
      </c>
      <c r="H20" s="186">
        <f>H27</f>
        <v>0</v>
      </c>
      <c r="I20" s="207">
        <f t="shared" si="0"/>
        <v>0</v>
      </c>
    </row>
    <row r="21" spans="1:9" x14ac:dyDescent="0.35">
      <c r="A21" s="193" t="s">
        <v>297</v>
      </c>
      <c r="B21" s="193"/>
      <c r="C21" s="187">
        <v>198</v>
      </c>
      <c r="D21" s="194" t="s">
        <v>2</v>
      </c>
      <c r="E21" s="193" t="s">
        <v>298</v>
      </c>
      <c r="F21" s="207">
        <f>C21-F27</f>
        <v>3</v>
      </c>
      <c r="G21" s="114">
        <v>82</v>
      </c>
      <c r="H21" s="186">
        <f>H27</f>
        <v>0</v>
      </c>
      <c r="I21" s="207">
        <f t="shared" si="0"/>
        <v>0</v>
      </c>
    </row>
    <row r="22" spans="1:9" x14ac:dyDescent="0.35">
      <c r="A22" s="193" t="s">
        <v>202</v>
      </c>
      <c r="B22" s="193"/>
      <c r="C22" s="187">
        <v>201</v>
      </c>
      <c r="D22" s="194" t="s">
        <v>2</v>
      </c>
      <c r="E22" s="193" t="s">
        <v>203</v>
      </c>
      <c r="F22" s="207">
        <f>C22-F27</f>
        <v>6</v>
      </c>
      <c r="G22" s="114">
        <v>83</v>
      </c>
      <c r="H22" s="186">
        <f>H27</f>
        <v>0</v>
      </c>
      <c r="I22" s="207">
        <f t="shared" si="0"/>
        <v>0</v>
      </c>
    </row>
    <row r="23" spans="1:9" x14ac:dyDescent="0.35">
      <c r="A23" s="193" t="s">
        <v>204</v>
      </c>
      <c r="B23" s="193"/>
      <c r="C23" s="187">
        <v>198</v>
      </c>
      <c r="D23" s="194" t="s">
        <v>2</v>
      </c>
      <c r="E23" s="193" t="s">
        <v>205</v>
      </c>
      <c r="F23" s="207">
        <f>C23-F27</f>
        <v>3</v>
      </c>
      <c r="G23" s="114">
        <v>84</v>
      </c>
      <c r="H23" s="186">
        <f>H27</f>
        <v>0</v>
      </c>
      <c r="I23" s="207">
        <f t="shared" si="0"/>
        <v>0</v>
      </c>
    </row>
    <row r="24" spans="1:9" x14ac:dyDescent="0.35">
      <c r="A24" s="193" t="s">
        <v>331</v>
      </c>
      <c r="B24" s="193"/>
      <c r="C24" s="187">
        <v>202</v>
      </c>
      <c r="D24" s="194" t="s">
        <v>2</v>
      </c>
      <c r="E24" s="193" t="s">
        <v>332</v>
      </c>
      <c r="F24" s="207">
        <f>C24-F27</f>
        <v>7</v>
      </c>
      <c r="G24" s="114">
        <v>866</v>
      </c>
      <c r="H24" s="186">
        <f>H27</f>
        <v>0</v>
      </c>
      <c r="I24" s="207">
        <f t="shared" si="0"/>
        <v>0</v>
      </c>
    </row>
    <row r="25" spans="1:9" x14ac:dyDescent="0.35">
      <c r="A25" s="193" t="s">
        <v>397</v>
      </c>
      <c r="B25" s="193"/>
      <c r="C25" s="187">
        <v>198</v>
      </c>
      <c r="D25" s="194" t="s">
        <v>2</v>
      </c>
      <c r="E25" s="193" t="s">
        <v>398</v>
      </c>
      <c r="F25" s="207">
        <f>C25-F27</f>
        <v>3</v>
      </c>
      <c r="G25" s="114">
        <v>884</v>
      </c>
      <c r="H25" s="186">
        <f>H27</f>
        <v>0</v>
      </c>
      <c r="I25" s="207">
        <f t="shared" si="0"/>
        <v>0</v>
      </c>
    </row>
    <row r="26" spans="1:9" x14ac:dyDescent="0.35">
      <c r="A26" s="193" t="s">
        <v>430</v>
      </c>
      <c r="B26" s="193"/>
      <c r="C26" s="187">
        <v>198</v>
      </c>
      <c r="D26" s="194" t="s">
        <v>2</v>
      </c>
      <c r="E26" s="193" t="s">
        <v>431</v>
      </c>
      <c r="F26" s="207">
        <f>C26-F27</f>
        <v>3</v>
      </c>
      <c r="G26" s="114">
        <v>885</v>
      </c>
      <c r="H26" s="186">
        <f>H27</f>
        <v>0</v>
      </c>
      <c r="I26" s="207">
        <f t="shared" si="0"/>
        <v>0</v>
      </c>
    </row>
    <row r="27" spans="1:9" x14ac:dyDescent="0.35">
      <c r="A27" s="193" t="s">
        <v>263</v>
      </c>
      <c r="B27" s="193"/>
      <c r="C27" s="187">
        <v>195</v>
      </c>
      <c r="D27" s="194" t="s">
        <v>2</v>
      </c>
      <c r="E27" s="193" t="s">
        <v>264</v>
      </c>
      <c r="F27" s="207">
        <f>C27</f>
        <v>195</v>
      </c>
      <c r="G27" s="114">
        <v>914</v>
      </c>
      <c r="H27" s="186">
        <f>'Calculatietool Free@home 2024'!C82</f>
        <v>0</v>
      </c>
      <c r="I27" s="207">
        <f t="shared" si="0"/>
        <v>0</v>
      </c>
    </row>
    <row r="28" spans="1:9" x14ac:dyDescent="0.35">
      <c r="A28" s="193" t="s">
        <v>44</v>
      </c>
      <c r="B28" s="193"/>
      <c r="C28" s="187">
        <v>62.1</v>
      </c>
      <c r="D28" s="194" t="s">
        <v>2</v>
      </c>
      <c r="E28" s="193" t="s">
        <v>45</v>
      </c>
    </row>
    <row r="29" spans="1:9" x14ac:dyDescent="0.35">
      <c r="A29" s="193" t="s">
        <v>46</v>
      </c>
      <c r="B29" s="193"/>
      <c r="C29" s="187">
        <v>70.599999999999994</v>
      </c>
      <c r="D29" s="194" t="s">
        <v>2</v>
      </c>
      <c r="E29" s="193" t="s">
        <v>47</v>
      </c>
    </row>
    <row r="30" spans="1:9" x14ac:dyDescent="0.35">
      <c r="A30" s="193" t="s">
        <v>23</v>
      </c>
      <c r="B30" s="193"/>
      <c r="C30" s="187">
        <v>80.3</v>
      </c>
      <c r="D30" s="194" t="s">
        <v>2</v>
      </c>
      <c r="E30" s="193" t="s">
        <v>24</v>
      </c>
    </row>
    <row r="31" spans="1:9" x14ac:dyDescent="0.35">
      <c r="A31" s="193" t="s">
        <v>27</v>
      </c>
      <c r="B31" s="193"/>
      <c r="C31" s="187">
        <v>80.3</v>
      </c>
      <c r="D31" s="194" t="s">
        <v>2</v>
      </c>
      <c r="E31" s="193" t="s">
        <v>28</v>
      </c>
    </row>
    <row r="32" spans="1:9" x14ac:dyDescent="0.35">
      <c r="A32" s="193" t="s">
        <v>31</v>
      </c>
      <c r="B32" s="193"/>
      <c r="C32" s="187">
        <v>80.3</v>
      </c>
      <c r="D32" s="194" t="s">
        <v>2</v>
      </c>
      <c r="E32" s="193" t="s">
        <v>32</v>
      </c>
    </row>
    <row r="33" spans="1:9" x14ac:dyDescent="0.35">
      <c r="A33" s="193" t="s">
        <v>25</v>
      </c>
      <c r="B33" s="193"/>
      <c r="C33" s="187">
        <v>87</v>
      </c>
      <c r="D33" s="194" t="s">
        <v>2</v>
      </c>
      <c r="E33" s="193" t="s">
        <v>26</v>
      </c>
    </row>
    <row r="34" spans="1:9" x14ac:dyDescent="0.35">
      <c r="A34" s="193" t="s">
        <v>547</v>
      </c>
      <c r="B34" s="193"/>
      <c r="C34" s="187">
        <v>88.1</v>
      </c>
      <c r="D34" s="194" t="s">
        <v>2</v>
      </c>
      <c r="E34" s="193" t="s">
        <v>548</v>
      </c>
    </row>
    <row r="35" spans="1:9" x14ac:dyDescent="0.35">
      <c r="A35" s="193" t="s">
        <v>48</v>
      </c>
      <c r="B35" s="193"/>
      <c r="C35" s="187">
        <v>188</v>
      </c>
      <c r="D35" s="194" t="s">
        <v>2</v>
      </c>
      <c r="E35" s="193" t="s">
        <v>49</v>
      </c>
    </row>
    <row r="36" spans="1:9" x14ac:dyDescent="0.35">
      <c r="A36" s="193" t="s">
        <v>38</v>
      </c>
      <c r="B36" s="193"/>
      <c r="C36" s="187">
        <v>240</v>
      </c>
      <c r="D36" s="194" t="s">
        <v>2</v>
      </c>
      <c r="E36" s="193" t="s">
        <v>39</v>
      </c>
    </row>
    <row r="37" spans="1:9" x14ac:dyDescent="0.35">
      <c r="A37" s="193" t="s">
        <v>40</v>
      </c>
      <c r="B37" s="193"/>
      <c r="C37" s="187">
        <v>254</v>
      </c>
      <c r="D37" s="194" t="s">
        <v>2</v>
      </c>
      <c r="E37" s="193" t="s">
        <v>41</v>
      </c>
    </row>
    <row r="38" spans="1:9" x14ac:dyDescent="0.35">
      <c r="A38" s="193" t="s">
        <v>206</v>
      </c>
      <c r="B38" s="193"/>
      <c r="C38" s="187">
        <v>157</v>
      </c>
      <c r="D38" s="194" t="s">
        <v>2</v>
      </c>
      <c r="E38" s="193" t="s">
        <v>207</v>
      </c>
      <c r="F38" s="207">
        <f>C38-F48</f>
        <v>1</v>
      </c>
      <c r="G38" s="114">
        <v>212</v>
      </c>
      <c r="H38" s="186">
        <f>H48</f>
        <v>0</v>
      </c>
      <c r="I38" s="207">
        <f>F38*H38</f>
        <v>0</v>
      </c>
    </row>
    <row r="39" spans="1:9" x14ac:dyDescent="0.35">
      <c r="A39" s="193" t="s">
        <v>208</v>
      </c>
      <c r="B39" s="193"/>
      <c r="C39" s="187">
        <v>156</v>
      </c>
      <c r="D39" s="194" t="s">
        <v>2</v>
      </c>
      <c r="E39" s="193" t="s">
        <v>209</v>
      </c>
      <c r="F39" s="207">
        <f>C39-F48</f>
        <v>0</v>
      </c>
      <c r="G39" s="114">
        <v>214</v>
      </c>
      <c r="H39" s="186">
        <f>H48</f>
        <v>0</v>
      </c>
      <c r="I39" s="207">
        <f t="shared" ref="I39:I48" si="1">F39*H39</f>
        <v>0</v>
      </c>
    </row>
    <row r="40" spans="1:9" x14ac:dyDescent="0.35">
      <c r="A40" s="193" t="s">
        <v>361</v>
      </c>
      <c r="B40" s="193"/>
      <c r="C40" s="187">
        <v>161</v>
      </c>
      <c r="D40" s="194" t="s">
        <v>2</v>
      </c>
      <c r="E40" s="193" t="s">
        <v>362</v>
      </c>
      <c r="F40" s="207">
        <f>C40-F48</f>
        <v>5</v>
      </c>
      <c r="G40" s="114">
        <v>803</v>
      </c>
      <c r="H40" s="186">
        <f>H48</f>
        <v>0</v>
      </c>
      <c r="I40" s="207">
        <f t="shared" si="1"/>
        <v>0</v>
      </c>
    </row>
    <row r="41" spans="1:9" x14ac:dyDescent="0.35">
      <c r="A41" s="193" t="s">
        <v>194</v>
      </c>
      <c r="B41" s="193"/>
      <c r="C41" s="187">
        <v>158</v>
      </c>
      <c r="D41" s="194" t="s">
        <v>2</v>
      </c>
      <c r="E41" s="193" t="s">
        <v>195</v>
      </c>
      <c r="F41" s="207">
        <f>C41-F48</f>
        <v>2</v>
      </c>
      <c r="G41" s="114">
        <v>81</v>
      </c>
      <c r="H41" s="186">
        <f>H48</f>
        <v>0</v>
      </c>
      <c r="I41" s="207">
        <f t="shared" si="1"/>
        <v>0</v>
      </c>
    </row>
    <row r="42" spans="1:9" x14ac:dyDescent="0.35">
      <c r="A42" s="193" t="s">
        <v>295</v>
      </c>
      <c r="B42" s="193"/>
      <c r="C42" s="187">
        <v>158</v>
      </c>
      <c r="D42" s="194" t="s">
        <v>2</v>
      </c>
      <c r="E42" s="193" t="s">
        <v>296</v>
      </c>
      <c r="F42" s="207">
        <f>C42-F48</f>
        <v>2</v>
      </c>
      <c r="G42" s="114">
        <v>82</v>
      </c>
      <c r="H42" s="186">
        <f>H48</f>
        <v>0</v>
      </c>
      <c r="I42" s="207">
        <f t="shared" si="1"/>
        <v>0</v>
      </c>
    </row>
    <row r="43" spans="1:9" x14ac:dyDescent="0.35">
      <c r="A43" s="193" t="s">
        <v>196</v>
      </c>
      <c r="B43" s="193"/>
      <c r="C43" s="187">
        <v>161</v>
      </c>
      <c r="D43" s="194" t="s">
        <v>2</v>
      </c>
      <c r="E43" s="193" t="s">
        <v>197</v>
      </c>
      <c r="F43" s="207">
        <f>C43-F48</f>
        <v>5</v>
      </c>
      <c r="G43" s="114">
        <v>83</v>
      </c>
      <c r="H43" s="186">
        <f>H48</f>
        <v>0</v>
      </c>
      <c r="I43" s="207">
        <f t="shared" si="1"/>
        <v>0</v>
      </c>
    </row>
    <row r="44" spans="1:9" x14ac:dyDescent="0.35">
      <c r="A44" s="193" t="s">
        <v>198</v>
      </c>
      <c r="B44" s="193"/>
      <c r="C44" s="187">
        <v>158</v>
      </c>
      <c r="D44" s="194" t="s">
        <v>2</v>
      </c>
      <c r="E44" s="193" t="s">
        <v>199</v>
      </c>
      <c r="F44" s="207">
        <f>C44-F48</f>
        <v>2</v>
      </c>
      <c r="G44" s="114">
        <v>84</v>
      </c>
      <c r="H44" s="186">
        <f>H48</f>
        <v>0</v>
      </c>
      <c r="I44" s="207">
        <f t="shared" si="1"/>
        <v>0</v>
      </c>
    </row>
    <row r="45" spans="1:9" x14ac:dyDescent="0.35">
      <c r="A45" s="193" t="s">
        <v>329</v>
      </c>
      <c r="B45" s="193"/>
      <c r="C45" s="187">
        <v>163</v>
      </c>
      <c r="D45" s="194" t="s">
        <v>2</v>
      </c>
      <c r="E45" s="193" t="s">
        <v>330</v>
      </c>
      <c r="F45" s="207">
        <f>C45-F48</f>
        <v>7</v>
      </c>
      <c r="G45" s="114">
        <v>866</v>
      </c>
      <c r="H45" s="186">
        <f>H48</f>
        <v>0</v>
      </c>
      <c r="I45" s="207">
        <f t="shared" si="1"/>
        <v>0</v>
      </c>
    </row>
    <row r="46" spans="1:9" x14ac:dyDescent="0.35">
      <c r="A46" s="193" t="s">
        <v>395</v>
      </c>
      <c r="B46" s="193"/>
      <c r="C46" s="187">
        <v>161</v>
      </c>
      <c r="D46" s="194" t="s">
        <v>2</v>
      </c>
      <c r="E46" s="193" t="s">
        <v>396</v>
      </c>
      <c r="F46" s="207">
        <f>C46-F48</f>
        <v>5</v>
      </c>
      <c r="G46" s="114">
        <v>884</v>
      </c>
      <c r="H46" s="186">
        <f>H48</f>
        <v>0</v>
      </c>
      <c r="I46" s="207">
        <f t="shared" si="1"/>
        <v>0</v>
      </c>
    </row>
    <row r="47" spans="1:9" x14ac:dyDescent="0.35">
      <c r="A47" s="193" t="s">
        <v>428</v>
      </c>
      <c r="B47" s="193"/>
      <c r="C47" s="187">
        <v>161</v>
      </c>
      <c r="D47" s="194" t="s">
        <v>2</v>
      </c>
      <c r="E47" s="193" t="s">
        <v>429</v>
      </c>
      <c r="F47" s="207">
        <f>C47-F48</f>
        <v>5</v>
      </c>
      <c r="G47" s="114">
        <v>885</v>
      </c>
      <c r="H47" s="186">
        <f>H48</f>
        <v>0</v>
      </c>
      <c r="I47" s="207">
        <f t="shared" si="1"/>
        <v>0</v>
      </c>
    </row>
    <row r="48" spans="1:9" x14ac:dyDescent="0.35">
      <c r="A48" s="193" t="s">
        <v>261</v>
      </c>
      <c r="B48" s="193"/>
      <c r="C48" s="187">
        <v>156</v>
      </c>
      <c r="D48" s="194" t="s">
        <v>2</v>
      </c>
      <c r="E48" s="193" t="s">
        <v>262</v>
      </c>
      <c r="F48" s="207">
        <f>C48</f>
        <v>156</v>
      </c>
      <c r="G48" s="114">
        <v>914</v>
      </c>
      <c r="H48" s="186">
        <f>'Calculatietool Free@home 2024'!C81</f>
        <v>0</v>
      </c>
      <c r="I48" s="207">
        <f t="shared" si="1"/>
        <v>0</v>
      </c>
    </row>
    <row r="49" spans="1:9" x14ac:dyDescent="0.35">
      <c r="A49" s="193" t="s">
        <v>436</v>
      </c>
      <c r="B49" s="193"/>
      <c r="C49" s="187">
        <v>29.4</v>
      </c>
      <c r="D49" s="194" t="s">
        <v>2</v>
      </c>
      <c r="E49" s="193" t="s">
        <v>437</v>
      </c>
    </row>
    <row r="50" spans="1:9" x14ac:dyDescent="0.35">
      <c r="A50" s="193" t="s">
        <v>265</v>
      </c>
      <c r="B50" s="193"/>
      <c r="C50" s="187">
        <v>696</v>
      </c>
      <c r="D50" s="194" t="s">
        <v>2</v>
      </c>
      <c r="E50" s="193" t="s">
        <v>266</v>
      </c>
    </row>
    <row r="51" spans="1:9" x14ac:dyDescent="0.35">
      <c r="A51" s="193" t="s">
        <v>142</v>
      </c>
      <c r="B51" s="193"/>
      <c r="C51" s="187">
        <v>3.36</v>
      </c>
      <c r="D51" s="194" t="s">
        <v>2</v>
      </c>
      <c r="E51" s="193" t="s">
        <v>143</v>
      </c>
      <c r="F51" s="207">
        <f>C51-F61</f>
        <v>6.0000000000000053E-2</v>
      </c>
      <c r="G51" s="114">
        <v>212</v>
      </c>
      <c r="H51" s="186">
        <f>H61</f>
        <v>0</v>
      </c>
      <c r="I51" s="207">
        <f>F51*H51</f>
        <v>0</v>
      </c>
    </row>
    <row r="52" spans="1:9" x14ac:dyDescent="0.35">
      <c r="A52" s="193" t="s">
        <v>144</v>
      </c>
      <c r="B52" s="193"/>
      <c r="C52" s="187">
        <v>3.3</v>
      </c>
      <c r="D52" s="194" t="s">
        <v>2</v>
      </c>
      <c r="E52" s="193" t="s">
        <v>145</v>
      </c>
      <c r="F52" s="207">
        <f>C52-F61</f>
        <v>0</v>
      </c>
      <c r="G52" s="114">
        <v>214</v>
      </c>
      <c r="H52" s="186">
        <f>H61</f>
        <v>0</v>
      </c>
      <c r="I52" s="207">
        <f t="shared" ref="I52:I115" si="2">F52*H52</f>
        <v>0</v>
      </c>
    </row>
    <row r="53" spans="1:9" x14ac:dyDescent="0.35">
      <c r="A53" s="193" t="s">
        <v>335</v>
      </c>
      <c r="B53" s="193"/>
      <c r="C53" s="187">
        <v>8.75</v>
      </c>
      <c r="D53" s="194" t="s">
        <v>2</v>
      </c>
      <c r="E53" s="193" t="s">
        <v>336</v>
      </c>
      <c r="F53" s="207">
        <f>C53-F61</f>
        <v>5.45</v>
      </c>
      <c r="G53" s="114">
        <v>803</v>
      </c>
      <c r="H53" s="186">
        <f>H61</f>
        <v>0</v>
      </c>
      <c r="I53" s="207">
        <f t="shared" si="2"/>
        <v>0</v>
      </c>
    </row>
    <row r="54" spans="1:9" x14ac:dyDescent="0.35">
      <c r="A54" s="193" t="s">
        <v>64</v>
      </c>
      <c r="B54" s="193"/>
      <c r="C54" s="187">
        <v>4.8899999999999997</v>
      </c>
      <c r="D54" s="194" t="s">
        <v>2</v>
      </c>
      <c r="E54" s="193" t="s">
        <v>65</v>
      </c>
      <c r="F54" s="207">
        <f>C54-F61</f>
        <v>1.5899999999999999</v>
      </c>
      <c r="G54" s="114">
        <v>81</v>
      </c>
      <c r="H54" s="186">
        <f>H61</f>
        <v>0</v>
      </c>
      <c r="I54" s="207">
        <f t="shared" si="2"/>
        <v>0</v>
      </c>
    </row>
    <row r="55" spans="1:9" x14ac:dyDescent="0.35">
      <c r="A55" s="193" t="s">
        <v>267</v>
      </c>
      <c r="B55" s="193"/>
      <c r="C55" s="187">
        <v>4.8899999999999997</v>
      </c>
      <c r="D55" s="194" t="s">
        <v>2</v>
      </c>
      <c r="E55" s="193" t="s">
        <v>268</v>
      </c>
      <c r="F55" s="207">
        <f>C55-F61</f>
        <v>1.5899999999999999</v>
      </c>
      <c r="G55" s="114">
        <v>82</v>
      </c>
      <c r="H55" s="186">
        <f>H61</f>
        <v>0</v>
      </c>
      <c r="I55" s="207">
        <f t="shared" si="2"/>
        <v>0</v>
      </c>
    </row>
    <row r="56" spans="1:9" x14ac:dyDescent="0.35">
      <c r="A56" s="193" t="s">
        <v>66</v>
      </c>
      <c r="B56" s="193"/>
      <c r="C56" s="187">
        <v>8.75</v>
      </c>
      <c r="D56" s="194" t="s">
        <v>2</v>
      </c>
      <c r="E56" s="193" t="s">
        <v>67</v>
      </c>
      <c r="F56" s="207">
        <f>C56-F61</f>
        <v>5.45</v>
      </c>
      <c r="G56" s="114">
        <v>83</v>
      </c>
      <c r="H56" s="186">
        <f>H61</f>
        <v>0</v>
      </c>
      <c r="I56" s="207">
        <f t="shared" si="2"/>
        <v>0</v>
      </c>
    </row>
    <row r="57" spans="1:9" x14ac:dyDescent="0.35">
      <c r="A57" s="193" t="s">
        <v>68</v>
      </c>
      <c r="B57" s="193"/>
      <c r="C57" s="187">
        <v>4.8899999999999997</v>
      </c>
      <c r="D57" s="194" t="s">
        <v>2</v>
      </c>
      <c r="E57" s="193" t="s">
        <v>69</v>
      </c>
      <c r="F57" s="207">
        <f>C57-F61</f>
        <v>1.5899999999999999</v>
      </c>
      <c r="G57" s="114">
        <v>84</v>
      </c>
      <c r="H57" s="186">
        <f>H61</f>
        <v>0</v>
      </c>
      <c r="I57" s="207">
        <f t="shared" si="2"/>
        <v>0</v>
      </c>
    </row>
    <row r="58" spans="1:9" x14ac:dyDescent="0.35">
      <c r="A58" s="193" t="s">
        <v>301</v>
      </c>
      <c r="B58" s="193"/>
      <c r="C58" s="187">
        <v>8.85</v>
      </c>
      <c r="D58" s="194" t="s">
        <v>2</v>
      </c>
      <c r="E58" s="193" t="s">
        <v>302</v>
      </c>
      <c r="F58" s="207">
        <f>C58-F61</f>
        <v>5.55</v>
      </c>
      <c r="G58" s="114">
        <v>866</v>
      </c>
      <c r="H58" s="186">
        <f>H61</f>
        <v>0</v>
      </c>
      <c r="I58" s="207">
        <f t="shared" si="2"/>
        <v>0</v>
      </c>
    </row>
    <row r="59" spans="1:9" x14ac:dyDescent="0.35">
      <c r="A59" s="193" t="s">
        <v>367</v>
      </c>
      <c r="B59" s="193"/>
      <c r="C59" s="187">
        <v>8.75</v>
      </c>
      <c r="D59" s="194" t="s">
        <v>2</v>
      </c>
      <c r="E59" s="193" t="s">
        <v>368</v>
      </c>
      <c r="F59" s="207">
        <f>C59-F61</f>
        <v>5.45</v>
      </c>
      <c r="G59" s="114">
        <v>884</v>
      </c>
      <c r="H59" s="186">
        <f>H61</f>
        <v>0</v>
      </c>
      <c r="I59" s="207">
        <f t="shared" si="2"/>
        <v>0</v>
      </c>
    </row>
    <row r="60" spans="1:9" x14ac:dyDescent="0.35">
      <c r="A60" s="193" t="s">
        <v>401</v>
      </c>
      <c r="B60" s="193"/>
      <c r="C60" s="187">
        <v>8.75</v>
      </c>
      <c r="D60" s="194" t="s">
        <v>2</v>
      </c>
      <c r="E60" s="193" t="s">
        <v>402</v>
      </c>
      <c r="F60" s="207">
        <f>C60-F61</f>
        <v>5.45</v>
      </c>
      <c r="G60" s="114">
        <v>885</v>
      </c>
      <c r="H60" s="186">
        <f>H61</f>
        <v>0</v>
      </c>
      <c r="I60" s="207">
        <f t="shared" si="2"/>
        <v>0</v>
      </c>
    </row>
    <row r="61" spans="1:9" x14ac:dyDescent="0.35">
      <c r="A61" s="193" t="s">
        <v>234</v>
      </c>
      <c r="B61" s="193"/>
      <c r="C61" s="187">
        <v>3.3</v>
      </c>
      <c r="D61" s="194" t="s">
        <v>2</v>
      </c>
      <c r="E61" s="193" t="s">
        <v>235</v>
      </c>
      <c r="F61" s="207">
        <f>C61</f>
        <v>3.3</v>
      </c>
      <c r="G61" s="114">
        <v>914</v>
      </c>
      <c r="H61" s="186">
        <f>'Calculatietool Free@home 2024'!C195</f>
        <v>0</v>
      </c>
      <c r="I61" s="207">
        <f t="shared" si="2"/>
        <v>0</v>
      </c>
    </row>
    <row r="62" spans="1:9" x14ac:dyDescent="0.35">
      <c r="A62" s="193" t="s">
        <v>162</v>
      </c>
      <c r="B62" s="193"/>
      <c r="C62" s="187">
        <v>3.14</v>
      </c>
      <c r="D62" s="194" t="s">
        <v>2</v>
      </c>
      <c r="E62" s="193" t="s">
        <v>163</v>
      </c>
      <c r="F62" s="207">
        <f>C62-F72</f>
        <v>6.0000000000000053E-2</v>
      </c>
      <c r="G62" s="114">
        <v>212</v>
      </c>
      <c r="H62" s="186">
        <f>H72</f>
        <v>0</v>
      </c>
      <c r="I62" s="207">
        <f t="shared" si="2"/>
        <v>0</v>
      </c>
    </row>
    <row r="63" spans="1:9" x14ac:dyDescent="0.35">
      <c r="A63" s="193" t="s">
        <v>164</v>
      </c>
      <c r="B63" s="193"/>
      <c r="C63" s="187">
        <v>3.08</v>
      </c>
      <c r="D63" s="194" t="s">
        <v>2</v>
      </c>
      <c r="E63" s="193" t="s">
        <v>165</v>
      </c>
      <c r="F63" s="207">
        <f>C63-F72</f>
        <v>0</v>
      </c>
      <c r="G63" s="114">
        <v>214</v>
      </c>
      <c r="H63" s="186">
        <f>H72</f>
        <v>0</v>
      </c>
      <c r="I63" s="207">
        <f t="shared" si="2"/>
        <v>0</v>
      </c>
    </row>
    <row r="64" spans="1:9" x14ac:dyDescent="0.35">
      <c r="A64" s="193" t="s">
        <v>345</v>
      </c>
      <c r="B64" s="193"/>
      <c r="C64" s="187">
        <v>5.75</v>
      </c>
      <c r="D64" s="194" t="s">
        <v>2</v>
      </c>
      <c r="E64" s="193" t="s">
        <v>346</v>
      </c>
      <c r="F64" s="207">
        <f>C64-F72</f>
        <v>2.67</v>
      </c>
      <c r="G64" s="114">
        <v>803</v>
      </c>
      <c r="H64" s="186">
        <f>H72</f>
        <v>0</v>
      </c>
      <c r="I64" s="207">
        <f t="shared" si="2"/>
        <v>0</v>
      </c>
    </row>
    <row r="65" spans="1:9" x14ac:dyDescent="0.35">
      <c r="A65" s="193" t="s">
        <v>94</v>
      </c>
      <c r="B65" s="193"/>
      <c r="C65" s="187">
        <v>3.88</v>
      </c>
      <c r="D65" s="194" t="s">
        <v>2</v>
      </c>
      <c r="E65" s="193" t="s">
        <v>95</v>
      </c>
      <c r="F65" s="207">
        <f>C65-F72</f>
        <v>0.79999999999999982</v>
      </c>
      <c r="G65" s="114">
        <v>81</v>
      </c>
      <c r="H65" s="186">
        <f>H72</f>
        <v>0</v>
      </c>
      <c r="I65" s="207">
        <f t="shared" si="2"/>
        <v>0</v>
      </c>
    </row>
    <row r="66" spans="1:9" x14ac:dyDescent="0.35">
      <c r="A66" s="193" t="s">
        <v>277</v>
      </c>
      <c r="B66" s="193"/>
      <c r="C66" s="187">
        <v>3.88</v>
      </c>
      <c r="D66" s="194" t="s">
        <v>2</v>
      </c>
      <c r="E66" s="193" t="s">
        <v>278</v>
      </c>
      <c r="F66" s="207">
        <f>C66-F72</f>
        <v>0.79999999999999982</v>
      </c>
      <c r="G66" s="114">
        <v>82</v>
      </c>
      <c r="H66" s="186">
        <f>H72</f>
        <v>0</v>
      </c>
      <c r="I66" s="207">
        <f t="shared" si="2"/>
        <v>0</v>
      </c>
    </row>
    <row r="67" spans="1:9" x14ac:dyDescent="0.35">
      <c r="A67" s="193" t="s">
        <v>96</v>
      </c>
      <c r="B67" s="193"/>
      <c r="C67" s="187">
        <v>5.75</v>
      </c>
      <c r="D67" s="194" t="s">
        <v>2</v>
      </c>
      <c r="E67" s="193" t="s">
        <v>97</v>
      </c>
      <c r="F67" s="207">
        <f>C67-F72</f>
        <v>2.67</v>
      </c>
      <c r="G67" s="114">
        <v>83</v>
      </c>
      <c r="H67" s="186">
        <f>H72</f>
        <v>0</v>
      </c>
      <c r="I67" s="207">
        <f t="shared" si="2"/>
        <v>0</v>
      </c>
    </row>
    <row r="68" spans="1:9" x14ac:dyDescent="0.35">
      <c r="A68" s="193" t="s">
        <v>98</v>
      </c>
      <c r="B68" s="193"/>
      <c r="C68" s="187">
        <v>3.88</v>
      </c>
      <c r="D68" s="194" t="s">
        <v>2</v>
      </c>
      <c r="E68" s="193" t="s">
        <v>99</v>
      </c>
      <c r="F68" s="207">
        <f>C68-F72</f>
        <v>0.79999999999999982</v>
      </c>
      <c r="G68" s="114">
        <v>84</v>
      </c>
      <c r="H68" s="186">
        <f>H72</f>
        <v>0</v>
      </c>
      <c r="I68" s="207">
        <f t="shared" si="2"/>
        <v>0</v>
      </c>
    </row>
    <row r="69" spans="1:9" x14ac:dyDescent="0.35">
      <c r="A69" s="193" t="s">
        <v>311</v>
      </c>
      <c r="B69" s="193"/>
      <c r="C69" s="187">
        <v>6.5</v>
      </c>
      <c r="D69" s="194" t="s">
        <v>2</v>
      </c>
      <c r="E69" s="193" t="s">
        <v>312</v>
      </c>
      <c r="F69" s="207">
        <f>C69-F72</f>
        <v>3.42</v>
      </c>
      <c r="G69" s="114">
        <v>866</v>
      </c>
      <c r="H69" s="186">
        <f>H72</f>
        <v>0</v>
      </c>
      <c r="I69" s="207">
        <f t="shared" si="2"/>
        <v>0</v>
      </c>
    </row>
    <row r="70" spans="1:9" x14ac:dyDescent="0.35">
      <c r="A70" s="193" t="s">
        <v>377</v>
      </c>
      <c r="B70" s="193"/>
      <c r="C70" s="187">
        <v>5.75</v>
      </c>
      <c r="D70" s="194" t="s">
        <v>2</v>
      </c>
      <c r="E70" s="193" t="s">
        <v>378</v>
      </c>
      <c r="F70" s="207">
        <f>C70-F72</f>
        <v>2.67</v>
      </c>
      <c r="G70" s="114">
        <v>884</v>
      </c>
      <c r="H70" s="186">
        <f>H72</f>
        <v>0</v>
      </c>
      <c r="I70" s="207">
        <f t="shared" si="2"/>
        <v>0</v>
      </c>
    </row>
    <row r="71" spans="1:9" x14ac:dyDescent="0.35">
      <c r="A71" s="193" t="s">
        <v>411</v>
      </c>
      <c r="B71" s="193"/>
      <c r="C71" s="187">
        <v>5.75</v>
      </c>
      <c r="D71" s="194" t="s">
        <v>2</v>
      </c>
      <c r="E71" s="193" t="s">
        <v>412</v>
      </c>
      <c r="F71" s="207">
        <f>C71-F72</f>
        <v>2.67</v>
      </c>
      <c r="G71" s="114">
        <v>885</v>
      </c>
      <c r="H71" s="186">
        <f>H72</f>
        <v>0</v>
      </c>
      <c r="I71" s="207">
        <f t="shared" si="2"/>
        <v>0</v>
      </c>
    </row>
    <row r="72" spans="1:9" x14ac:dyDescent="0.35">
      <c r="A72" s="193" t="s">
        <v>244</v>
      </c>
      <c r="B72" s="193"/>
      <c r="C72" s="187">
        <v>3.08</v>
      </c>
      <c r="D72" s="194" t="s">
        <v>2</v>
      </c>
      <c r="E72" s="193" t="s">
        <v>245</v>
      </c>
      <c r="F72" s="207">
        <f>C72</f>
        <v>3.08</v>
      </c>
      <c r="G72" s="114">
        <v>914</v>
      </c>
      <c r="H72" s="186">
        <f>'Calculatietool Free@home 2024'!C196</f>
        <v>0</v>
      </c>
      <c r="I72" s="207">
        <f t="shared" si="2"/>
        <v>0</v>
      </c>
    </row>
    <row r="73" spans="1:9" x14ac:dyDescent="0.35">
      <c r="A73" s="193" t="s">
        <v>146</v>
      </c>
      <c r="B73" s="193"/>
      <c r="C73" s="187">
        <v>4.4800000000000004</v>
      </c>
      <c r="D73" s="194" t="s">
        <v>2</v>
      </c>
      <c r="E73" s="193" t="s">
        <v>147</v>
      </c>
      <c r="F73" s="207">
        <f>C73-F83</f>
        <v>8.0000000000000071E-2</v>
      </c>
      <c r="G73" s="114">
        <v>212</v>
      </c>
      <c r="H73" s="186">
        <f>H83</f>
        <v>0</v>
      </c>
      <c r="I73" s="207">
        <f t="shared" si="2"/>
        <v>0</v>
      </c>
    </row>
    <row r="74" spans="1:9" x14ac:dyDescent="0.35">
      <c r="A74" s="193" t="s">
        <v>148</v>
      </c>
      <c r="B74" s="193"/>
      <c r="C74" s="187">
        <v>4.4000000000000004</v>
      </c>
      <c r="D74" s="194" t="s">
        <v>2</v>
      </c>
      <c r="E74" s="193" t="s">
        <v>149</v>
      </c>
      <c r="F74" s="207">
        <f>C74-F83</f>
        <v>0</v>
      </c>
      <c r="G74" s="114">
        <v>214</v>
      </c>
      <c r="H74" s="186">
        <f>H83</f>
        <v>0</v>
      </c>
      <c r="I74" s="207">
        <f t="shared" si="2"/>
        <v>0</v>
      </c>
    </row>
    <row r="75" spans="1:9" x14ac:dyDescent="0.35">
      <c r="A75" s="193" t="s">
        <v>337</v>
      </c>
      <c r="B75" s="193"/>
      <c r="C75" s="187">
        <v>9.8000000000000007</v>
      </c>
      <c r="D75" s="194" t="s">
        <v>2</v>
      </c>
      <c r="E75" s="193" t="s">
        <v>338</v>
      </c>
      <c r="F75" s="207">
        <f>C75-F83</f>
        <v>5.4</v>
      </c>
      <c r="G75" s="114">
        <v>803</v>
      </c>
      <c r="H75" s="186">
        <f>H83</f>
        <v>0</v>
      </c>
      <c r="I75" s="207">
        <f t="shared" si="2"/>
        <v>0</v>
      </c>
    </row>
    <row r="76" spans="1:9" x14ac:dyDescent="0.35">
      <c r="A76" s="193" t="s">
        <v>70</v>
      </c>
      <c r="B76" s="193"/>
      <c r="C76" s="187">
        <v>7.15</v>
      </c>
      <c r="D76" s="194" t="s">
        <v>2</v>
      </c>
      <c r="E76" s="193" t="s">
        <v>71</v>
      </c>
      <c r="F76" s="207">
        <f>C76-F83</f>
        <v>2.75</v>
      </c>
      <c r="G76" s="114">
        <v>81</v>
      </c>
      <c r="H76" s="186">
        <f>H83</f>
        <v>0</v>
      </c>
      <c r="I76" s="207">
        <f t="shared" si="2"/>
        <v>0</v>
      </c>
    </row>
    <row r="77" spans="1:9" x14ac:dyDescent="0.35">
      <c r="A77" s="193" t="s">
        <v>269</v>
      </c>
      <c r="B77" s="193"/>
      <c r="C77" s="187">
        <v>7.15</v>
      </c>
      <c r="D77" s="194" t="s">
        <v>2</v>
      </c>
      <c r="E77" s="193" t="s">
        <v>270</v>
      </c>
      <c r="F77" s="207">
        <f>C77-F83</f>
        <v>2.75</v>
      </c>
      <c r="G77" s="114">
        <v>82</v>
      </c>
      <c r="H77" s="186">
        <f>H83</f>
        <v>0</v>
      </c>
      <c r="I77" s="207">
        <f t="shared" si="2"/>
        <v>0</v>
      </c>
    </row>
    <row r="78" spans="1:9" x14ac:dyDescent="0.35">
      <c r="A78" s="193" t="s">
        <v>72</v>
      </c>
      <c r="B78" s="193"/>
      <c r="C78" s="187">
        <v>9.8000000000000007</v>
      </c>
      <c r="D78" s="194" t="s">
        <v>2</v>
      </c>
      <c r="E78" s="193" t="s">
        <v>73</v>
      </c>
      <c r="F78" s="207">
        <f>C78-F83</f>
        <v>5.4</v>
      </c>
      <c r="G78" s="114">
        <v>83</v>
      </c>
      <c r="H78" s="186">
        <f>H83</f>
        <v>0</v>
      </c>
      <c r="I78" s="207">
        <f t="shared" si="2"/>
        <v>0</v>
      </c>
    </row>
    <row r="79" spans="1:9" x14ac:dyDescent="0.35">
      <c r="A79" s="193" t="s">
        <v>74</v>
      </c>
      <c r="B79" s="193"/>
      <c r="C79" s="187">
        <v>7.15</v>
      </c>
      <c r="D79" s="194" t="s">
        <v>2</v>
      </c>
      <c r="E79" s="193" t="s">
        <v>75</v>
      </c>
      <c r="F79" s="207">
        <f>C79-F83</f>
        <v>2.75</v>
      </c>
      <c r="G79" s="114">
        <v>84</v>
      </c>
      <c r="H79" s="186">
        <f>H83</f>
        <v>0</v>
      </c>
      <c r="I79" s="207">
        <f t="shared" si="2"/>
        <v>0</v>
      </c>
    </row>
    <row r="80" spans="1:9" x14ac:dyDescent="0.35">
      <c r="A80" s="193" t="s">
        <v>303</v>
      </c>
      <c r="B80" s="193"/>
      <c r="C80" s="187">
        <v>10.55</v>
      </c>
      <c r="D80" s="194" t="s">
        <v>2</v>
      </c>
      <c r="E80" s="193" t="s">
        <v>304</v>
      </c>
      <c r="F80" s="207">
        <f>C80-F83</f>
        <v>6.15</v>
      </c>
      <c r="G80" s="114">
        <v>866</v>
      </c>
      <c r="H80" s="186">
        <f>H83</f>
        <v>0</v>
      </c>
      <c r="I80" s="207">
        <f t="shared" si="2"/>
        <v>0</v>
      </c>
    </row>
    <row r="81" spans="1:9" x14ac:dyDescent="0.35">
      <c r="A81" s="193" t="s">
        <v>369</v>
      </c>
      <c r="B81" s="193"/>
      <c r="C81" s="187">
        <v>9.8000000000000007</v>
      </c>
      <c r="D81" s="194" t="s">
        <v>2</v>
      </c>
      <c r="E81" s="193" t="s">
        <v>370</v>
      </c>
      <c r="F81" s="207">
        <f>C81-F83</f>
        <v>5.4</v>
      </c>
      <c r="G81" s="114">
        <v>884</v>
      </c>
      <c r="H81" s="186">
        <f>H83</f>
        <v>0</v>
      </c>
      <c r="I81" s="207">
        <f t="shared" si="2"/>
        <v>0</v>
      </c>
    </row>
    <row r="82" spans="1:9" x14ac:dyDescent="0.35">
      <c r="A82" s="193" t="s">
        <v>403</v>
      </c>
      <c r="B82" s="193"/>
      <c r="C82" s="187">
        <v>9.8000000000000007</v>
      </c>
      <c r="D82" s="194" t="s">
        <v>2</v>
      </c>
      <c r="E82" s="193" t="s">
        <v>404</v>
      </c>
      <c r="F82" s="207">
        <f>C82-F83</f>
        <v>5.4</v>
      </c>
      <c r="G82" s="114">
        <v>885</v>
      </c>
      <c r="H82" s="186">
        <f>H83</f>
        <v>0</v>
      </c>
      <c r="I82" s="207">
        <f t="shared" si="2"/>
        <v>0</v>
      </c>
    </row>
    <row r="83" spans="1:9" x14ac:dyDescent="0.35">
      <c r="A83" s="193" t="s">
        <v>236</v>
      </c>
      <c r="B83" s="193"/>
      <c r="C83" s="187">
        <v>4.4000000000000004</v>
      </c>
      <c r="D83" s="194" t="s">
        <v>2</v>
      </c>
      <c r="E83" s="193" t="s">
        <v>237</v>
      </c>
      <c r="F83" s="207">
        <f>C83</f>
        <v>4.4000000000000004</v>
      </c>
      <c r="G83" s="114">
        <v>914</v>
      </c>
      <c r="H83" s="186">
        <f>'Calculatietool Free@home 2024'!C204</f>
        <v>0</v>
      </c>
      <c r="I83" s="207">
        <f t="shared" si="2"/>
        <v>0</v>
      </c>
    </row>
    <row r="84" spans="1:9" x14ac:dyDescent="0.35">
      <c r="A84" s="193" t="s">
        <v>166</v>
      </c>
      <c r="B84" s="193"/>
      <c r="C84" s="187">
        <v>4.3499999999999996</v>
      </c>
      <c r="D84" s="194" t="s">
        <v>2</v>
      </c>
      <c r="E84" s="193" t="s">
        <v>167</v>
      </c>
      <c r="F84" s="207">
        <f>C84-F94</f>
        <v>0.11999999999999922</v>
      </c>
      <c r="G84" s="114">
        <v>212</v>
      </c>
      <c r="H84" s="186">
        <f>H94</f>
        <v>0</v>
      </c>
      <c r="I84" s="207">
        <f t="shared" si="2"/>
        <v>0</v>
      </c>
    </row>
    <row r="85" spans="1:9" x14ac:dyDescent="0.35">
      <c r="A85" s="193" t="s">
        <v>168</v>
      </c>
      <c r="B85" s="193"/>
      <c r="C85" s="187">
        <v>4.2300000000000004</v>
      </c>
      <c r="D85" s="194" t="s">
        <v>2</v>
      </c>
      <c r="E85" s="193" t="s">
        <v>169</v>
      </c>
      <c r="F85" s="207">
        <f>C85-F94</f>
        <v>0</v>
      </c>
      <c r="G85" s="114">
        <v>214</v>
      </c>
      <c r="H85" s="186">
        <f>H94</f>
        <v>0</v>
      </c>
      <c r="I85" s="207">
        <f t="shared" si="2"/>
        <v>0</v>
      </c>
    </row>
    <row r="86" spans="1:9" x14ac:dyDescent="0.35">
      <c r="A86" s="193" t="s">
        <v>347</v>
      </c>
      <c r="B86" s="193"/>
      <c r="C86" s="187">
        <v>6.9</v>
      </c>
      <c r="D86" s="194" t="s">
        <v>2</v>
      </c>
      <c r="E86" s="193" t="s">
        <v>348</v>
      </c>
      <c r="F86" s="207">
        <f>C86-F94</f>
        <v>2.67</v>
      </c>
      <c r="G86" s="114">
        <v>803</v>
      </c>
      <c r="H86" s="186">
        <f>H94</f>
        <v>0</v>
      </c>
      <c r="I86" s="207">
        <f t="shared" si="2"/>
        <v>0</v>
      </c>
    </row>
    <row r="87" spans="1:9" x14ac:dyDescent="0.35">
      <c r="A87" s="193" t="s">
        <v>100</v>
      </c>
      <c r="B87" s="193"/>
      <c r="C87" s="187">
        <v>5.55</v>
      </c>
      <c r="D87" s="194" t="s">
        <v>2</v>
      </c>
      <c r="E87" s="193" t="s">
        <v>101</v>
      </c>
      <c r="F87" s="207">
        <f>C87-F94</f>
        <v>1.3199999999999994</v>
      </c>
      <c r="G87" s="114">
        <v>81</v>
      </c>
      <c r="H87" s="186">
        <f>H94</f>
        <v>0</v>
      </c>
      <c r="I87" s="207">
        <f t="shared" si="2"/>
        <v>0</v>
      </c>
    </row>
    <row r="88" spans="1:9" x14ac:dyDescent="0.35">
      <c r="A88" s="193" t="s">
        <v>279</v>
      </c>
      <c r="B88" s="193"/>
      <c r="C88" s="187">
        <v>5.55</v>
      </c>
      <c r="D88" s="194" t="s">
        <v>2</v>
      </c>
      <c r="E88" s="193" t="s">
        <v>280</v>
      </c>
      <c r="F88" s="207">
        <f>C88-F94</f>
        <v>1.3199999999999994</v>
      </c>
      <c r="G88" s="114">
        <v>82</v>
      </c>
      <c r="H88" s="186">
        <f>H94</f>
        <v>0</v>
      </c>
      <c r="I88" s="207">
        <f t="shared" si="2"/>
        <v>0</v>
      </c>
    </row>
    <row r="89" spans="1:9" x14ac:dyDescent="0.35">
      <c r="A89" s="193" t="s">
        <v>102</v>
      </c>
      <c r="B89" s="193"/>
      <c r="C89" s="187">
        <v>6.9</v>
      </c>
      <c r="D89" s="194" t="s">
        <v>2</v>
      </c>
      <c r="E89" s="193" t="s">
        <v>103</v>
      </c>
      <c r="F89" s="207">
        <f>C89-F94</f>
        <v>2.67</v>
      </c>
      <c r="G89" s="114">
        <v>83</v>
      </c>
      <c r="H89" s="186">
        <f>H94</f>
        <v>0</v>
      </c>
      <c r="I89" s="207">
        <f t="shared" si="2"/>
        <v>0</v>
      </c>
    </row>
    <row r="90" spans="1:9" x14ac:dyDescent="0.35">
      <c r="A90" s="193" t="s">
        <v>104</v>
      </c>
      <c r="B90" s="193"/>
      <c r="C90" s="187">
        <v>5.55</v>
      </c>
      <c r="D90" s="194" t="s">
        <v>2</v>
      </c>
      <c r="E90" s="193" t="s">
        <v>105</v>
      </c>
      <c r="F90" s="207">
        <f>C90-F94</f>
        <v>1.3199999999999994</v>
      </c>
      <c r="G90" s="114">
        <v>84</v>
      </c>
      <c r="H90" s="186">
        <f>H94</f>
        <v>0</v>
      </c>
      <c r="I90" s="207">
        <f t="shared" si="2"/>
        <v>0</v>
      </c>
    </row>
    <row r="91" spans="1:9" x14ac:dyDescent="0.35">
      <c r="A91" s="193" t="s">
        <v>313</v>
      </c>
      <c r="B91" s="193"/>
      <c r="C91" s="187">
        <v>7.75</v>
      </c>
      <c r="D91" s="194" t="s">
        <v>2</v>
      </c>
      <c r="E91" s="193" t="s">
        <v>314</v>
      </c>
      <c r="F91" s="207">
        <f>C91-F94</f>
        <v>3.5199999999999996</v>
      </c>
      <c r="G91" s="114">
        <v>866</v>
      </c>
      <c r="H91" s="186">
        <f>H94</f>
        <v>0</v>
      </c>
      <c r="I91" s="207">
        <f t="shared" si="2"/>
        <v>0</v>
      </c>
    </row>
    <row r="92" spans="1:9" x14ac:dyDescent="0.35">
      <c r="A92" s="193" t="s">
        <v>379</v>
      </c>
      <c r="B92" s="193"/>
      <c r="C92" s="187">
        <v>6.9</v>
      </c>
      <c r="D92" s="194" t="s">
        <v>2</v>
      </c>
      <c r="E92" s="193" t="s">
        <v>380</v>
      </c>
      <c r="F92" s="207">
        <f>C92-F94</f>
        <v>2.67</v>
      </c>
      <c r="G92" s="114">
        <v>884</v>
      </c>
      <c r="H92" s="186">
        <f>H94</f>
        <v>0</v>
      </c>
      <c r="I92" s="207">
        <f t="shared" si="2"/>
        <v>0</v>
      </c>
    </row>
    <row r="93" spans="1:9" x14ac:dyDescent="0.35">
      <c r="A93" s="193" t="s">
        <v>413</v>
      </c>
      <c r="B93" s="193"/>
      <c r="C93" s="187">
        <v>6.9</v>
      </c>
      <c r="D93" s="194" t="s">
        <v>2</v>
      </c>
      <c r="E93" s="193" t="s">
        <v>414</v>
      </c>
      <c r="F93" s="207">
        <f>C93-F94</f>
        <v>2.67</v>
      </c>
      <c r="G93" s="114">
        <v>885</v>
      </c>
      <c r="H93" s="186">
        <f>H94</f>
        <v>0</v>
      </c>
      <c r="I93" s="207">
        <f t="shared" si="2"/>
        <v>0</v>
      </c>
    </row>
    <row r="94" spans="1:9" x14ac:dyDescent="0.35">
      <c r="A94" s="193" t="s">
        <v>246</v>
      </c>
      <c r="B94" s="193"/>
      <c r="C94" s="187">
        <v>4.2300000000000004</v>
      </c>
      <c r="D94" s="194" t="s">
        <v>2</v>
      </c>
      <c r="E94" s="193" t="s">
        <v>247</v>
      </c>
      <c r="F94" s="207">
        <f>C94</f>
        <v>4.2300000000000004</v>
      </c>
      <c r="G94" s="114">
        <v>914</v>
      </c>
      <c r="H94" s="186">
        <f>'Calculatietool Free@home 2024'!C205</f>
        <v>0</v>
      </c>
      <c r="I94" s="207">
        <f t="shared" si="2"/>
        <v>0</v>
      </c>
    </row>
    <row r="95" spans="1:9" x14ac:dyDescent="0.35">
      <c r="A95" s="193" t="s">
        <v>182</v>
      </c>
      <c r="B95" s="193"/>
      <c r="C95" s="187">
        <v>4.3499999999999996</v>
      </c>
      <c r="D95" s="194" t="s">
        <v>2</v>
      </c>
      <c r="E95" s="193" t="s">
        <v>183</v>
      </c>
      <c r="F95" s="207">
        <f>C95-F105</f>
        <v>0.11999999999999922</v>
      </c>
      <c r="G95" s="114">
        <v>212</v>
      </c>
      <c r="H95" s="186">
        <f>H105</f>
        <v>0</v>
      </c>
      <c r="I95" s="207">
        <f t="shared" si="2"/>
        <v>0</v>
      </c>
    </row>
    <row r="96" spans="1:9" x14ac:dyDescent="0.35">
      <c r="A96" s="193" t="s">
        <v>184</v>
      </c>
      <c r="B96" s="193"/>
      <c r="C96" s="187">
        <v>4.2300000000000004</v>
      </c>
      <c r="D96" s="194" t="s">
        <v>2</v>
      </c>
      <c r="E96" s="193" t="s">
        <v>185</v>
      </c>
      <c r="F96" s="207">
        <f>C96-F105</f>
        <v>0</v>
      </c>
      <c r="G96" s="114">
        <v>214</v>
      </c>
      <c r="H96" s="186">
        <f>H105</f>
        <v>0</v>
      </c>
      <c r="I96" s="207">
        <f t="shared" si="2"/>
        <v>0</v>
      </c>
    </row>
    <row r="97" spans="1:9" x14ac:dyDescent="0.35">
      <c r="A97" s="193" t="s">
        <v>357</v>
      </c>
      <c r="B97" s="193"/>
      <c r="C97" s="187">
        <v>6.9</v>
      </c>
      <c r="D97" s="194" t="s">
        <v>2</v>
      </c>
      <c r="E97" s="193" t="s">
        <v>358</v>
      </c>
      <c r="F97" s="207">
        <f>C97-F105</f>
        <v>2.67</v>
      </c>
      <c r="G97" s="114">
        <v>803</v>
      </c>
      <c r="H97" s="186">
        <f>H105</f>
        <v>0</v>
      </c>
      <c r="I97" s="207">
        <f t="shared" si="2"/>
        <v>0</v>
      </c>
    </row>
    <row r="98" spans="1:9" x14ac:dyDescent="0.35">
      <c r="A98" s="193" t="s">
        <v>124</v>
      </c>
      <c r="B98" s="193"/>
      <c r="C98" s="187">
        <v>5.55</v>
      </c>
      <c r="D98" s="194" t="s">
        <v>2</v>
      </c>
      <c r="E98" s="193" t="s">
        <v>125</v>
      </c>
      <c r="F98" s="207">
        <f>C98-F105</f>
        <v>1.3199999999999994</v>
      </c>
      <c r="G98" s="114">
        <v>81</v>
      </c>
      <c r="H98" s="186">
        <f>H105</f>
        <v>0</v>
      </c>
      <c r="I98" s="207">
        <f t="shared" si="2"/>
        <v>0</v>
      </c>
    </row>
    <row r="99" spans="1:9" x14ac:dyDescent="0.35">
      <c r="A99" s="193" t="s">
        <v>289</v>
      </c>
      <c r="B99" s="193"/>
      <c r="C99" s="187">
        <v>5.55</v>
      </c>
      <c r="D99" s="194" t="s">
        <v>2</v>
      </c>
      <c r="E99" s="193" t="s">
        <v>290</v>
      </c>
      <c r="F99" s="207">
        <f>C99-F105</f>
        <v>1.3199999999999994</v>
      </c>
      <c r="G99" s="114">
        <v>82</v>
      </c>
      <c r="H99" s="186">
        <f>H105</f>
        <v>0</v>
      </c>
      <c r="I99" s="207">
        <f t="shared" si="2"/>
        <v>0</v>
      </c>
    </row>
    <row r="100" spans="1:9" x14ac:dyDescent="0.35">
      <c r="A100" s="193" t="s">
        <v>126</v>
      </c>
      <c r="B100" s="193"/>
      <c r="C100" s="187">
        <v>6.9</v>
      </c>
      <c r="D100" s="194" t="s">
        <v>2</v>
      </c>
      <c r="E100" s="193" t="s">
        <v>127</v>
      </c>
      <c r="F100" s="207">
        <f>C100-F105</f>
        <v>2.67</v>
      </c>
      <c r="G100" s="114">
        <v>83</v>
      </c>
      <c r="H100" s="186">
        <f>H105</f>
        <v>0</v>
      </c>
      <c r="I100" s="207">
        <f t="shared" si="2"/>
        <v>0</v>
      </c>
    </row>
    <row r="101" spans="1:9" x14ac:dyDescent="0.35">
      <c r="A101" s="193" t="s">
        <v>128</v>
      </c>
      <c r="B101" s="193"/>
      <c r="C101" s="187">
        <v>5.55</v>
      </c>
      <c r="D101" s="194" t="s">
        <v>2</v>
      </c>
      <c r="E101" s="193" t="s">
        <v>129</v>
      </c>
      <c r="F101" s="207">
        <f>C101-F105</f>
        <v>1.3199999999999994</v>
      </c>
      <c r="G101" s="114">
        <v>84</v>
      </c>
      <c r="H101" s="186">
        <f>H105</f>
        <v>0</v>
      </c>
      <c r="I101" s="207">
        <f t="shared" si="2"/>
        <v>0</v>
      </c>
    </row>
    <row r="102" spans="1:9" x14ac:dyDescent="0.35">
      <c r="A102" s="193" t="s">
        <v>323</v>
      </c>
      <c r="B102" s="193"/>
      <c r="C102" s="187">
        <v>7.75</v>
      </c>
      <c r="D102" s="194" t="s">
        <v>2</v>
      </c>
      <c r="E102" s="193" t="s">
        <v>324</v>
      </c>
      <c r="F102" s="207">
        <f>C102-F105</f>
        <v>3.5199999999999996</v>
      </c>
      <c r="G102" s="114">
        <v>866</v>
      </c>
      <c r="H102" s="186">
        <f>H105</f>
        <v>0</v>
      </c>
      <c r="I102" s="207">
        <f t="shared" si="2"/>
        <v>0</v>
      </c>
    </row>
    <row r="103" spans="1:9" x14ac:dyDescent="0.35">
      <c r="A103" s="193" t="s">
        <v>389</v>
      </c>
      <c r="B103" s="193"/>
      <c r="C103" s="187">
        <v>6.9</v>
      </c>
      <c r="D103" s="194" t="s">
        <v>2</v>
      </c>
      <c r="E103" s="193" t="s">
        <v>390</v>
      </c>
      <c r="F103" s="207">
        <f>C103-F105</f>
        <v>2.67</v>
      </c>
      <c r="G103" s="114">
        <v>884</v>
      </c>
      <c r="H103" s="186">
        <f>H105</f>
        <v>0</v>
      </c>
      <c r="I103" s="207">
        <f t="shared" si="2"/>
        <v>0</v>
      </c>
    </row>
    <row r="104" spans="1:9" x14ac:dyDescent="0.35">
      <c r="A104" s="193" t="s">
        <v>422</v>
      </c>
      <c r="B104" s="193"/>
      <c r="C104" s="187">
        <v>6.9</v>
      </c>
      <c r="D104" s="194" t="s">
        <v>2</v>
      </c>
      <c r="E104" s="193" t="s">
        <v>423</v>
      </c>
      <c r="F104" s="207">
        <f>C104-F105</f>
        <v>2.67</v>
      </c>
      <c r="G104" s="114">
        <v>885</v>
      </c>
      <c r="H104" s="186">
        <f>H105</f>
        <v>0</v>
      </c>
      <c r="I104" s="207">
        <f t="shared" si="2"/>
        <v>0</v>
      </c>
    </row>
    <row r="105" spans="1:9" x14ac:dyDescent="0.35">
      <c r="A105" s="193" t="s">
        <v>254</v>
      </c>
      <c r="B105" s="193"/>
      <c r="C105" s="187">
        <v>4.2300000000000004</v>
      </c>
      <c r="D105" s="194" t="s">
        <v>2</v>
      </c>
      <c r="E105" s="193" t="s">
        <v>247</v>
      </c>
      <c r="F105" s="207">
        <f>C105</f>
        <v>4.2300000000000004</v>
      </c>
      <c r="G105" s="114">
        <v>914</v>
      </c>
      <c r="H105" s="186">
        <f>'Calculatietool Free@home 2024'!C206</f>
        <v>0</v>
      </c>
      <c r="I105" s="207">
        <f t="shared" si="2"/>
        <v>0</v>
      </c>
    </row>
    <row r="106" spans="1:9" x14ac:dyDescent="0.35">
      <c r="A106" s="193" t="s">
        <v>150</v>
      </c>
      <c r="B106" s="193"/>
      <c r="C106" s="187">
        <v>4.4800000000000004</v>
      </c>
      <c r="D106" s="194" t="s">
        <v>2</v>
      </c>
      <c r="E106" s="193" t="s">
        <v>151</v>
      </c>
      <c r="F106" s="207">
        <f>C106-F116</f>
        <v>8.0000000000000071E-2</v>
      </c>
      <c r="G106" s="114">
        <v>212</v>
      </c>
      <c r="H106" s="186">
        <f>H116</f>
        <v>0</v>
      </c>
      <c r="I106" s="207">
        <f t="shared" si="2"/>
        <v>0</v>
      </c>
    </row>
    <row r="107" spans="1:9" x14ac:dyDescent="0.35">
      <c r="A107" s="193" t="s">
        <v>152</v>
      </c>
      <c r="B107" s="193"/>
      <c r="C107" s="187">
        <v>4.4000000000000004</v>
      </c>
      <c r="D107" s="194" t="s">
        <v>2</v>
      </c>
      <c r="E107" s="193" t="s">
        <v>153</v>
      </c>
      <c r="F107" s="207">
        <f>C107-F116</f>
        <v>0</v>
      </c>
      <c r="G107" s="114">
        <v>214</v>
      </c>
      <c r="H107" s="186">
        <f>H116</f>
        <v>0</v>
      </c>
      <c r="I107" s="207">
        <f t="shared" si="2"/>
        <v>0</v>
      </c>
    </row>
    <row r="108" spans="1:9" x14ac:dyDescent="0.35">
      <c r="A108" s="193" t="s">
        <v>339</v>
      </c>
      <c r="B108" s="193"/>
      <c r="C108" s="187">
        <v>9.8000000000000007</v>
      </c>
      <c r="D108" s="194" t="s">
        <v>2</v>
      </c>
      <c r="E108" s="193" t="s">
        <v>340</v>
      </c>
      <c r="F108" s="207">
        <f>C108-F116</f>
        <v>5.4</v>
      </c>
      <c r="G108" s="114">
        <v>803</v>
      </c>
      <c r="H108" s="186">
        <f>H116</f>
        <v>0</v>
      </c>
      <c r="I108" s="207">
        <f t="shared" si="2"/>
        <v>0</v>
      </c>
    </row>
    <row r="109" spans="1:9" x14ac:dyDescent="0.35">
      <c r="A109" s="193" t="s">
        <v>76</v>
      </c>
      <c r="B109" s="193"/>
      <c r="C109" s="187">
        <v>7.15</v>
      </c>
      <c r="D109" s="194" t="s">
        <v>2</v>
      </c>
      <c r="E109" s="193" t="s">
        <v>77</v>
      </c>
      <c r="F109" s="207">
        <f>C109-F116</f>
        <v>2.75</v>
      </c>
      <c r="G109" s="114">
        <v>81</v>
      </c>
      <c r="H109" s="186">
        <f>H116</f>
        <v>0</v>
      </c>
      <c r="I109" s="207">
        <f t="shared" si="2"/>
        <v>0</v>
      </c>
    </row>
    <row r="110" spans="1:9" x14ac:dyDescent="0.35">
      <c r="A110" s="193" t="s">
        <v>271</v>
      </c>
      <c r="B110" s="193"/>
      <c r="C110" s="187">
        <v>7.15</v>
      </c>
      <c r="D110" s="194" t="s">
        <v>2</v>
      </c>
      <c r="E110" s="193" t="s">
        <v>272</v>
      </c>
      <c r="F110" s="207">
        <f>C110-F116</f>
        <v>2.75</v>
      </c>
      <c r="G110" s="114">
        <v>82</v>
      </c>
      <c r="H110" s="186">
        <f>H116</f>
        <v>0</v>
      </c>
      <c r="I110" s="207">
        <f t="shared" si="2"/>
        <v>0</v>
      </c>
    </row>
    <row r="111" spans="1:9" x14ac:dyDescent="0.35">
      <c r="A111" s="193" t="s">
        <v>78</v>
      </c>
      <c r="B111" s="193"/>
      <c r="C111" s="187">
        <v>9.8000000000000007</v>
      </c>
      <c r="D111" s="194" t="s">
        <v>2</v>
      </c>
      <c r="E111" s="193" t="s">
        <v>79</v>
      </c>
      <c r="F111" s="207">
        <f>C111-F116</f>
        <v>5.4</v>
      </c>
      <c r="G111" s="114">
        <v>83</v>
      </c>
      <c r="H111" s="186">
        <f>H116</f>
        <v>0</v>
      </c>
      <c r="I111" s="207">
        <f t="shared" si="2"/>
        <v>0</v>
      </c>
    </row>
    <row r="112" spans="1:9" x14ac:dyDescent="0.35">
      <c r="A112" s="193" t="s">
        <v>80</v>
      </c>
      <c r="B112" s="193"/>
      <c r="C112" s="187">
        <v>7.15</v>
      </c>
      <c r="D112" s="194" t="s">
        <v>2</v>
      </c>
      <c r="E112" s="193" t="s">
        <v>81</v>
      </c>
      <c r="F112" s="207">
        <f>C112-F116</f>
        <v>2.75</v>
      </c>
      <c r="G112" s="114">
        <v>84</v>
      </c>
      <c r="H112" s="186">
        <f>H116</f>
        <v>0</v>
      </c>
      <c r="I112" s="207">
        <f t="shared" si="2"/>
        <v>0</v>
      </c>
    </row>
    <row r="113" spans="1:9" x14ac:dyDescent="0.35">
      <c r="A113" s="193" t="s">
        <v>305</v>
      </c>
      <c r="B113" s="193"/>
      <c r="C113" s="187">
        <v>10.55</v>
      </c>
      <c r="D113" s="194" t="s">
        <v>2</v>
      </c>
      <c r="E113" s="193" t="s">
        <v>306</v>
      </c>
      <c r="F113" s="207">
        <f>C113-F116</f>
        <v>6.15</v>
      </c>
      <c r="G113" s="114">
        <v>866</v>
      </c>
      <c r="H113" s="186">
        <f>H116</f>
        <v>0</v>
      </c>
      <c r="I113" s="207">
        <f t="shared" si="2"/>
        <v>0</v>
      </c>
    </row>
    <row r="114" spans="1:9" x14ac:dyDescent="0.35">
      <c r="A114" s="193" t="s">
        <v>371</v>
      </c>
      <c r="B114" s="193"/>
      <c r="C114" s="187">
        <v>9.8000000000000007</v>
      </c>
      <c r="D114" s="194" t="s">
        <v>2</v>
      </c>
      <c r="E114" s="193" t="s">
        <v>372</v>
      </c>
      <c r="F114" s="207">
        <f>C114-F116</f>
        <v>5.4</v>
      </c>
      <c r="G114" s="114">
        <v>884</v>
      </c>
      <c r="H114" s="186">
        <f>H116</f>
        <v>0</v>
      </c>
      <c r="I114" s="207">
        <f t="shared" si="2"/>
        <v>0</v>
      </c>
    </row>
    <row r="115" spans="1:9" x14ac:dyDescent="0.35">
      <c r="A115" s="193" t="s">
        <v>405</v>
      </c>
      <c r="B115" s="193"/>
      <c r="C115" s="187">
        <v>9.8000000000000007</v>
      </c>
      <c r="D115" s="194" t="s">
        <v>2</v>
      </c>
      <c r="E115" s="193" t="s">
        <v>406</v>
      </c>
      <c r="F115" s="207">
        <f>C115-F116</f>
        <v>5.4</v>
      </c>
      <c r="G115" s="114">
        <v>885</v>
      </c>
      <c r="H115" s="186">
        <f>H116</f>
        <v>0</v>
      </c>
      <c r="I115" s="207">
        <f t="shared" si="2"/>
        <v>0</v>
      </c>
    </row>
    <row r="116" spans="1:9" x14ac:dyDescent="0.35">
      <c r="A116" s="193" t="s">
        <v>238</v>
      </c>
      <c r="B116" s="193"/>
      <c r="C116" s="187">
        <v>4.4000000000000004</v>
      </c>
      <c r="D116" s="194" t="s">
        <v>2</v>
      </c>
      <c r="E116" s="193" t="s">
        <v>239</v>
      </c>
      <c r="F116" s="207">
        <f>C116</f>
        <v>4.4000000000000004</v>
      </c>
      <c r="G116" s="114">
        <v>914</v>
      </c>
      <c r="H116" s="186">
        <f>'Calculatietool Free@home 2024'!C198</f>
        <v>0</v>
      </c>
      <c r="I116" s="207">
        <f t="shared" ref="I116:I179" si="3">F116*H116</f>
        <v>0</v>
      </c>
    </row>
    <row r="117" spans="1:9" x14ac:dyDescent="0.35">
      <c r="A117" s="193" t="s">
        <v>170</v>
      </c>
      <c r="B117" s="193"/>
      <c r="C117" s="187">
        <v>4.3499999999999996</v>
      </c>
      <c r="D117" s="194" t="s">
        <v>2</v>
      </c>
      <c r="E117" s="193" t="s">
        <v>171</v>
      </c>
      <c r="F117" s="207">
        <f>C117-F127</f>
        <v>0.11999999999999922</v>
      </c>
      <c r="G117" s="114">
        <v>212</v>
      </c>
      <c r="H117" s="186">
        <f>H127</f>
        <v>0</v>
      </c>
      <c r="I117" s="207">
        <f t="shared" si="3"/>
        <v>0</v>
      </c>
    </row>
    <row r="118" spans="1:9" x14ac:dyDescent="0.35">
      <c r="A118" s="193" t="s">
        <v>172</v>
      </c>
      <c r="B118" s="193"/>
      <c r="C118" s="187">
        <v>4.2300000000000004</v>
      </c>
      <c r="D118" s="194" t="s">
        <v>2</v>
      </c>
      <c r="E118" s="193" t="s">
        <v>173</v>
      </c>
      <c r="F118" s="207">
        <f>C118-F127</f>
        <v>0</v>
      </c>
      <c r="G118" s="114">
        <v>214</v>
      </c>
      <c r="H118" s="186">
        <f>H127</f>
        <v>0</v>
      </c>
      <c r="I118" s="207">
        <f t="shared" si="3"/>
        <v>0</v>
      </c>
    </row>
    <row r="119" spans="1:9" x14ac:dyDescent="0.35">
      <c r="A119" s="193" t="s">
        <v>349</v>
      </c>
      <c r="B119" s="193"/>
      <c r="C119" s="187">
        <v>6.9</v>
      </c>
      <c r="D119" s="194" t="s">
        <v>2</v>
      </c>
      <c r="E119" s="193" t="s">
        <v>350</v>
      </c>
      <c r="F119" s="207">
        <f>C119-F127</f>
        <v>2.67</v>
      </c>
      <c r="G119" s="114">
        <v>803</v>
      </c>
      <c r="H119" s="186">
        <f>H127</f>
        <v>0</v>
      </c>
      <c r="I119" s="207">
        <f t="shared" si="3"/>
        <v>0</v>
      </c>
    </row>
    <row r="120" spans="1:9" x14ac:dyDescent="0.35">
      <c r="A120" s="193" t="s">
        <v>106</v>
      </c>
      <c r="B120" s="193"/>
      <c r="C120" s="187">
        <v>5.55</v>
      </c>
      <c r="D120" s="194" t="s">
        <v>2</v>
      </c>
      <c r="E120" s="193" t="s">
        <v>107</v>
      </c>
      <c r="F120" s="207">
        <f>C120-F127</f>
        <v>1.3199999999999994</v>
      </c>
      <c r="G120" s="114">
        <v>81</v>
      </c>
      <c r="H120" s="186">
        <f>H127</f>
        <v>0</v>
      </c>
      <c r="I120" s="207">
        <f t="shared" si="3"/>
        <v>0</v>
      </c>
    </row>
    <row r="121" spans="1:9" x14ac:dyDescent="0.35">
      <c r="A121" s="193" t="s">
        <v>281</v>
      </c>
      <c r="B121" s="193"/>
      <c r="C121" s="187">
        <v>5.55</v>
      </c>
      <c r="D121" s="194" t="s">
        <v>2</v>
      </c>
      <c r="E121" s="193" t="s">
        <v>282</v>
      </c>
      <c r="F121" s="207">
        <f>C121-F127</f>
        <v>1.3199999999999994</v>
      </c>
      <c r="G121" s="114">
        <v>82</v>
      </c>
      <c r="H121" s="186">
        <f>H127</f>
        <v>0</v>
      </c>
      <c r="I121" s="207">
        <f t="shared" si="3"/>
        <v>0</v>
      </c>
    </row>
    <row r="122" spans="1:9" x14ac:dyDescent="0.35">
      <c r="A122" s="193" t="s">
        <v>108</v>
      </c>
      <c r="B122" s="193"/>
      <c r="C122" s="187">
        <v>6.9</v>
      </c>
      <c r="D122" s="194" t="s">
        <v>2</v>
      </c>
      <c r="E122" s="193" t="s">
        <v>109</v>
      </c>
      <c r="F122" s="207">
        <f>C122-F127</f>
        <v>2.67</v>
      </c>
      <c r="G122" s="114">
        <v>83</v>
      </c>
      <c r="H122" s="186">
        <f>H127</f>
        <v>0</v>
      </c>
      <c r="I122" s="207">
        <f t="shared" si="3"/>
        <v>0</v>
      </c>
    </row>
    <row r="123" spans="1:9" x14ac:dyDescent="0.35">
      <c r="A123" s="193" t="s">
        <v>110</v>
      </c>
      <c r="B123" s="193"/>
      <c r="C123" s="187">
        <v>5.55</v>
      </c>
      <c r="D123" s="194" t="s">
        <v>2</v>
      </c>
      <c r="E123" s="193" t="s">
        <v>111</v>
      </c>
      <c r="F123" s="207">
        <f>C123-F127</f>
        <v>1.3199999999999994</v>
      </c>
      <c r="G123" s="114">
        <v>84</v>
      </c>
      <c r="H123" s="186">
        <f>H127</f>
        <v>0</v>
      </c>
      <c r="I123" s="207">
        <f t="shared" si="3"/>
        <v>0</v>
      </c>
    </row>
    <row r="124" spans="1:9" x14ac:dyDescent="0.35">
      <c r="A124" s="193" t="s">
        <v>315</v>
      </c>
      <c r="B124" s="193"/>
      <c r="C124" s="187">
        <v>7.75</v>
      </c>
      <c r="D124" s="194" t="s">
        <v>2</v>
      </c>
      <c r="E124" s="193" t="s">
        <v>316</v>
      </c>
      <c r="F124" s="207">
        <f>C124-F127</f>
        <v>3.5199999999999996</v>
      </c>
      <c r="G124" s="114">
        <v>866</v>
      </c>
      <c r="H124" s="186">
        <f>H127</f>
        <v>0</v>
      </c>
      <c r="I124" s="207">
        <f t="shared" si="3"/>
        <v>0</v>
      </c>
    </row>
    <row r="125" spans="1:9" x14ac:dyDescent="0.35">
      <c r="A125" s="193" t="s">
        <v>381</v>
      </c>
      <c r="B125" s="193"/>
      <c r="C125" s="187">
        <v>6.9</v>
      </c>
      <c r="D125" s="194" t="s">
        <v>2</v>
      </c>
      <c r="E125" s="193" t="s">
        <v>382</v>
      </c>
      <c r="F125" s="207">
        <f>C125-F127</f>
        <v>2.67</v>
      </c>
      <c r="G125" s="114">
        <v>884</v>
      </c>
      <c r="H125" s="186">
        <f>H127</f>
        <v>0</v>
      </c>
      <c r="I125" s="207">
        <f t="shared" si="3"/>
        <v>0</v>
      </c>
    </row>
    <row r="126" spans="1:9" x14ac:dyDescent="0.35">
      <c r="A126" s="193" t="s">
        <v>415</v>
      </c>
      <c r="B126" s="193"/>
      <c r="C126" s="187">
        <v>6.9</v>
      </c>
      <c r="D126" s="194" t="s">
        <v>2</v>
      </c>
      <c r="E126" s="193" t="s">
        <v>416</v>
      </c>
      <c r="F126" s="207">
        <f>C126-F127</f>
        <v>2.67</v>
      </c>
      <c r="G126" s="114">
        <v>885</v>
      </c>
      <c r="H126" s="186">
        <f>H127</f>
        <v>0</v>
      </c>
      <c r="I126" s="207">
        <f t="shared" si="3"/>
        <v>0</v>
      </c>
    </row>
    <row r="127" spans="1:9" x14ac:dyDescent="0.35">
      <c r="A127" s="193" t="s">
        <v>248</v>
      </c>
      <c r="B127" s="193"/>
      <c r="C127" s="187">
        <v>4.2300000000000004</v>
      </c>
      <c r="D127" s="194" t="s">
        <v>2</v>
      </c>
      <c r="E127" s="193" t="s">
        <v>249</v>
      </c>
      <c r="F127" s="207">
        <f>C127</f>
        <v>4.2300000000000004</v>
      </c>
      <c r="G127" s="114">
        <v>914</v>
      </c>
      <c r="H127" s="186">
        <f>'Calculatietool Free@home 2024'!C199</f>
        <v>0</v>
      </c>
      <c r="I127" s="207">
        <f t="shared" si="3"/>
        <v>0</v>
      </c>
    </row>
    <row r="128" spans="1:9" x14ac:dyDescent="0.35">
      <c r="A128" s="193" t="s">
        <v>154</v>
      </c>
      <c r="B128" s="193"/>
      <c r="C128" s="187">
        <v>4.4800000000000004</v>
      </c>
      <c r="D128" s="194" t="s">
        <v>2</v>
      </c>
      <c r="E128" s="193" t="s">
        <v>155</v>
      </c>
      <c r="F128" s="207">
        <f>C128-F138</f>
        <v>8.0000000000000071E-2</v>
      </c>
      <c r="G128" s="114">
        <v>212</v>
      </c>
      <c r="H128" s="186">
        <f>H138</f>
        <v>0</v>
      </c>
      <c r="I128" s="207">
        <f t="shared" si="3"/>
        <v>0</v>
      </c>
    </row>
    <row r="129" spans="1:9" x14ac:dyDescent="0.35">
      <c r="A129" s="193" t="s">
        <v>156</v>
      </c>
      <c r="B129" s="193"/>
      <c r="C129" s="187">
        <v>4.4000000000000004</v>
      </c>
      <c r="D129" s="194" t="s">
        <v>2</v>
      </c>
      <c r="E129" s="193" t="s">
        <v>157</v>
      </c>
      <c r="F129" s="207">
        <f>C129-F138</f>
        <v>0</v>
      </c>
      <c r="G129" s="114">
        <v>214</v>
      </c>
      <c r="H129" s="186">
        <f>H138</f>
        <v>0</v>
      </c>
      <c r="I129" s="207">
        <f t="shared" si="3"/>
        <v>0</v>
      </c>
    </row>
    <row r="130" spans="1:9" x14ac:dyDescent="0.35">
      <c r="A130" s="193" t="s">
        <v>341</v>
      </c>
      <c r="B130" s="193"/>
      <c r="C130" s="187">
        <v>9.8000000000000007</v>
      </c>
      <c r="D130" s="194" t="s">
        <v>2</v>
      </c>
      <c r="E130" s="193" t="s">
        <v>342</v>
      </c>
      <c r="F130" s="207">
        <f>C130-F138</f>
        <v>5.4</v>
      </c>
      <c r="G130" s="114">
        <v>803</v>
      </c>
      <c r="H130" s="186">
        <f>H138</f>
        <v>0</v>
      </c>
      <c r="I130" s="207">
        <f t="shared" si="3"/>
        <v>0</v>
      </c>
    </row>
    <row r="131" spans="1:9" x14ac:dyDescent="0.35">
      <c r="A131" s="193" t="s">
        <v>82</v>
      </c>
      <c r="B131" s="193"/>
      <c r="C131" s="187">
        <v>7.15</v>
      </c>
      <c r="D131" s="194" t="s">
        <v>2</v>
      </c>
      <c r="E131" s="193" t="s">
        <v>83</v>
      </c>
      <c r="F131" s="207">
        <f>C131-F138</f>
        <v>2.75</v>
      </c>
      <c r="G131" s="114">
        <v>81</v>
      </c>
      <c r="H131" s="186">
        <f>H138</f>
        <v>0</v>
      </c>
      <c r="I131" s="207">
        <f t="shared" si="3"/>
        <v>0</v>
      </c>
    </row>
    <row r="132" spans="1:9" x14ac:dyDescent="0.35">
      <c r="A132" s="193" t="s">
        <v>273</v>
      </c>
      <c r="B132" s="193"/>
      <c r="C132" s="187">
        <v>7.15</v>
      </c>
      <c r="D132" s="194" t="s">
        <v>2</v>
      </c>
      <c r="E132" s="193" t="s">
        <v>274</v>
      </c>
      <c r="F132" s="207">
        <f>C132-F138</f>
        <v>2.75</v>
      </c>
      <c r="G132" s="114">
        <v>82</v>
      </c>
      <c r="H132" s="186">
        <f>H138</f>
        <v>0</v>
      </c>
      <c r="I132" s="207">
        <f t="shared" si="3"/>
        <v>0</v>
      </c>
    </row>
    <row r="133" spans="1:9" x14ac:dyDescent="0.35">
      <c r="A133" s="193" t="s">
        <v>84</v>
      </c>
      <c r="B133" s="193"/>
      <c r="C133" s="187">
        <v>9.8000000000000007</v>
      </c>
      <c r="D133" s="194" t="s">
        <v>2</v>
      </c>
      <c r="E133" s="193" t="s">
        <v>85</v>
      </c>
      <c r="F133" s="207">
        <f>C133-F138</f>
        <v>5.4</v>
      </c>
      <c r="G133" s="114">
        <v>83</v>
      </c>
      <c r="H133" s="186">
        <f>H138</f>
        <v>0</v>
      </c>
      <c r="I133" s="207">
        <f t="shared" si="3"/>
        <v>0</v>
      </c>
    </row>
    <row r="134" spans="1:9" x14ac:dyDescent="0.35">
      <c r="A134" s="193" t="s">
        <v>86</v>
      </c>
      <c r="B134" s="193"/>
      <c r="C134" s="187">
        <v>7.15</v>
      </c>
      <c r="D134" s="194" t="s">
        <v>2</v>
      </c>
      <c r="E134" s="193" t="s">
        <v>87</v>
      </c>
      <c r="F134" s="207">
        <f>C134-F138</f>
        <v>2.75</v>
      </c>
      <c r="G134" s="114">
        <v>84</v>
      </c>
      <c r="H134" s="186">
        <f>H138</f>
        <v>0</v>
      </c>
      <c r="I134" s="207">
        <f t="shared" si="3"/>
        <v>0</v>
      </c>
    </row>
    <row r="135" spans="1:9" x14ac:dyDescent="0.35">
      <c r="A135" s="193" t="s">
        <v>307</v>
      </c>
      <c r="B135" s="193"/>
      <c r="C135" s="187">
        <v>10.55</v>
      </c>
      <c r="D135" s="194" t="s">
        <v>2</v>
      </c>
      <c r="E135" s="193" t="s">
        <v>308</v>
      </c>
      <c r="F135" s="207">
        <f>C135-F138</f>
        <v>6.15</v>
      </c>
      <c r="G135" s="114">
        <v>866</v>
      </c>
      <c r="H135" s="186">
        <f>H138</f>
        <v>0</v>
      </c>
      <c r="I135" s="207">
        <f t="shared" si="3"/>
        <v>0</v>
      </c>
    </row>
    <row r="136" spans="1:9" x14ac:dyDescent="0.35">
      <c r="A136" s="193" t="s">
        <v>373</v>
      </c>
      <c r="B136" s="193"/>
      <c r="C136" s="187">
        <v>9.8000000000000007</v>
      </c>
      <c r="D136" s="194" t="s">
        <v>2</v>
      </c>
      <c r="E136" s="193" t="s">
        <v>374</v>
      </c>
      <c r="F136" s="207">
        <f>C136-F138</f>
        <v>5.4</v>
      </c>
      <c r="G136" s="114">
        <v>884</v>
      </c>
      <c r="H136" s="186">
        <f>H138</f>
        <v>0</v>
      </c>
      <c r="I136" s="207">
        <f t="shared" si="3"/>
        <v>0</v>
      </c>
    </row>
    <row r="137" spans="1:9" x14ac:dyDescent="0.35">
      <c r="A137" s="193" t="s">
        <v>407</v>
      </c>
      <c r="B137" s="193"/>
      <c r="C137" s="187">
        <v>9.8000000000000007</v>
      </c>
      <c r="D137" s="194" t="s">
        <v>2</v>
      </c>
      <c r="E137" s="193" t="s">
        <v>408</v>
      </c>
      <c r="F137" s="207">
        <f>C137-F138</f>
        <v>5.4</v>
      </c>
      <c r="G137" s="114">
        <v>885</v>
      </c>
      <c r="H137" s="186">
        <f>H138</f>
        <v>0</v>
      </c>
      <c r="I137" s="207">
        <f t="shared" si="3"/>
        <v>0</v>
      </c>
    </row>
    <row r="138" spans="1:9" x14ac:dyDescent="0.35">
      <c r="A138" s="193" t="s">
        <v>240</v>
      </c>
      <c r="B138" s="193"/>
      <c r="C138" s="187">
        <v>4.4000000000000004</v>
      </c>
      <c r="D138" s="194" t="s">
        <v>2</v>
      </c>
      <c r="E138" s="193" t="s">
        <v>241</v>
      </c>
      <c r="F138" s="207">
        <f>C138</f>
        <v>4.4000000000000004</v>
      </c>
      <c r="G138" s="114">
        <v>914</v>
      </c>
      <c r="H138" s="186">
        <f>'Calculatietool Free@home 2024'!C212</f>
        <v>0</v>
      </c>
      <c r="I138" s="207">
        <f t="shared" si="3"/>
        <v>0</v>
      </c>
    </row>
    <row r="139" spans="1:9" x14ac:dyDescent="0.35">
      <c r="A139" s="193" t="s">
        <v>174</v>
      </c>
      <c r="B139" s="193"/>
      <c r="C139" s="187">
        <v>4.3499999999999996</v>
      </c>
      <c r="D139" s="194" t="s">
        <v>2</v>
      </c>
      <c r="E139" s="193" t="s">
        <v>175</v>
      </c>
      <c r="F139" s="207">
        <f>C139-F149</f>
        <v>0.11999999999999922</v>
      </c>
      <c r="G139" s="114">
        <v>212</v>
      </c>
      <c r="H139" s="186">
        <f>H149</f>
        <v>0</v>
      </c>
      <c r="I139" s="207">
        <f t="shared" si="3"/>
        <v>0</v>
      </c>
    </row>
    <row r="140" spans="1:9" x14ac:dyDescent="0.35">
      <c r="A140" s="193" t="s">
        <v>176</v>
      </c>
      <c r="B140" s="193"/>
      <c r="C140" s="187">
        <v>4.2300000000000004</v>
      </c>
      <c r="D140" s="194" t="s">
        <v>2</v>
      </c>
      <c r="E140" s="193" t="s">
        <v>177</v>
      </c>
      <c r="F140" s="207">
        <f>C140-F149</f>
        <v>0</v>
      </c>
      <c r="G140" s="114">
        <v>214</v>
      </c>
      <c r="H140" s="186">
        <f>H149</f>
        <v>0</v>
      </c>
      <c r="I140" s="207">
        <f t="shared" si="3"/>
        <v>0</v>
      </c>
    </row>
    <row r="141" spans="1:9" x14ac:dyDescent="0.35">
      <c r="A141" s="193" t="s">
        <v>351</v>
      </c>
      <c r="B141" s="193"/>
      <c r="C141" s="187">
        <v>6.9</v>
      </c>
      <c r="D141" s="194" t="s">
        <v>2</v>
      </c>
      <c r="E141" s="193" t="s">
        <v>352</v>
      </c>
      <c r="F141" s="207">
        <f>C141-F149</f>
        <v>2.67</v>
      </c>
      <c r="G141" s="114">
        <v>803</v>
      </c>
      <c r="H141" s="186">
        <f>H149</f>
        <v>0</v>
      </c>
      <c r="I141" s="207">
        <f t="shared" si="3"/>
        <v>0</v>
      </c>
    </row>
    <row r="142" spans="1:9" x14ac:dyDescent="0.35">
      <c r="A142" s="193" t="s">
        <v>112</v>
      </c>
      <c r="B142" s="193"/>
      <c r="C142" s="187">
        <v>5.55</v>
      </c>
      <c r="D142" s="194" t="s">
        <v>2</v>
      </c>
      <c r="E142" s="193" t="s">
        <v>113</v>
      </c>
      <c r="F142" s="207">
        <f>C142-F149</f>
        <v>1.3199999999999994</v>
      </c>
      <c r="G142" s="114">
        <v>81</v>
      </c>
      <c r="H142" s="186">
        <f>H149</f>
        <v>0</v>
      </c>
      <c r="I142" s="207">
        <f t="shared" si="3"/>
        <v>0</v>
      </c>
    </row>
    <row r="143" spans="1:9" x14ac:dyDescent="0.35">
      <c r="A143" s="193" t="s">
        <v>283</v>
      </c>
      <c r="B143" s="193"/>
      <c r="C143" s="187">
        <v>5.55</v>
      </c>
      <c r="D143" s="194" t="s">
        <v>2</v>
      </c>
      <c r="E143" s="193" t="s">
        <v>284</v>
      </c>
      <c r="F143" s="207">
        <f>C143-F149</f>
        <v>1.3199999999999994</v>
      </c>
      <c r="G143" s="114">
        <v>82</v>
      </c>
      <c r="H143" s="186">
        <f>H149</f>
        <v>0</v>
      </c>
      <c r="I143" s="207">
        <f t="shared" si="3"/>
        <v>0</v>
      </c>
    </row>
    <row r="144" spans="1:9" x14ac:dyDescent="0.35">
      <c r="A144" s="193" t="s">
        <v>114</v>
      </c>
      <c r="B144" s="193"/>
      <c r="C144" s="187">
        <v>6.9</v>
      </c>
      <c r="D144" s="194" t="s">
        <v>2</v>
      </c>
      <c r="E144" s="193" t="s">
        <v>115</v>
      </c>
      <c r="F144" s="207">
        <f>C144-F149</f>
        <v>2.67</v>
      </c>
      <c r="G144" s="114">
        <v>83</v>
      </c>
      <c r="H144" s="186">
        <f>H149</f>
        <v>0</v>
      </c>
      <c r="I144" s="207">
        <f t="shared" si="3"/>
        <v>0</v>
      </c>
    </row>
    <row r="145" spans="1:9" x14ac:dyDescent="0.35">
      <c r="A145" s="193" t="s">
        <v>116</v>
      </c>
      <c r="B145" s="193"/>
      <c r="C145" s="187">
        <v>5.55</v>
      </c>
      <c r="D145" s="194" t="s">
        <v>2</v>
      </c>
      <c r="E145" s="193" t="s">
        <v>117</v>
      </c>
      <c r="F145" s="207">
        <f>C145-F149</f>
        <v>1.3199999999999994</v>
      </c>
      <c r="G145" s="114">
        <v>84</v>
      </c>
      <c r="H145" s="186">
        <f>H149</f>
        <v>0</v>
      </c>
      <c r="I145" s="207">
        <f t="shared" si="3"/>
        <v>0</v>
      </c>
    </row>
    <row r="146" spans="1:9" x14ac:dyDescent="0.35">
      <c r="A146" s="193" t="s">
        <v>317</v>
      </c>
      <c r="B146" s="193"/>
      <c r="C146" s="187">
        <v>7.75</v>
      </c>
      <c r="D146" s="194" t="s">
        <v>2</v>
      </c>
      <c r="E146" s="193" t="s">
        <v>318</v>
      </c>
      <c r="F146" s="207">
        <f>C146-F149</f>
        <v>3.5199999999999996</v>
      </c>
      <c r="G146" s="114">
        <v>866</v>
      </c>
      <c r="H146" s="186">
        <f>H149</f>
        <v>0</v>
      </c>
      <c r="I146" s="207">
        <f t="shared" si="3"/>
        <v>0</v>
      </c>
    </row>
    <row r="147" spans="1:9" x14ac:dyDescent="0.35">
      <c r="A147" s="193" t="s">
        <v>383</v>
      </c>
      <c r="B147" s="193"/>
      <c r="C147" s="187">
        <v>6.9</v>
      </c>
      <c r="D147" s="194" t="s">
        <v>2</v>
      </c>
      <c r="E147" s="193" t="s">
        <v>384</v>
      </c>
      <c r="F147" s="207">
        <f>C147-F149</f>
        <v>2.67</v>
      </c>
      <c r="G147" s="114">
        <v>884</v>
      </c>
      <c r="H147" s="186">
        <f>H149</f>
        <v>0</v>
      </c>
      <c r="I147" s="207">
        <f t="shared" si="3"/>
        <v>0</v>
      </c>
    </row>
    <row r="148" spans="1:9" x14ac:dyDescent="0.35">
      <c r="A148" s="193" t="s">
        <v>417</v>
      </c>
      <c r="B148" s="193"/>
      <c r="C148" s="187">
        <v>6.9</v>
      </c>
      <c r="D148" s="194" t="s">
        <v>2</v>
      </c>
      <c r="E148" s="193" t="s">
        <v>418</v>
      </c>
      <c r="F148" s="207">
        <f>C148-F149</f>
        <v>2.67</v>
      </c>
      <c r="G148" s="114">
        <v>885</v>
      </c>
      <c r="H148" s="186">
        <f>H149</f>
        <v>0</v>
      </c>
      <c r="I148" s="207">
        <f t="shared" si="3"/>
        <v>0</v>
      </c>
    </row>
    <row r="149" spans="1:9" x14ac:dyDescent="0.35">
      <c r="A149" s="193" t="s">
        <v>250</v>
      </c>
      <c r="B149" s="193"/>
      <c r="C149" s="187">
        <v>4.2300000000000004</v>
      </c>
      <c r="D149" s="194" t="s">
        <v>2</v>
      </c>
      <c r="E149" s="193" t="s">
        <v>251</v>
      </c>
      <c r="F149" s="207">
        <f>C149</f>
        <v>4.2300000000000004</v>
      </c>
      <c r="G149" s="114">
        <v>914</v>
      </c>
      <c r="H149" s="186">
        <f>'Calculatietool Free@home 2024'!C213</f>
        <v>0</v>
      </c>
      <c r="I149" s="207">
        <f t="shared" si="3"/>
        <v>0</v>
      </c>
    </row>
    <row r="150" spans="1:9" x14ac:dyDescent="0.35">
      <c r="A150" s="193" t="s">
        <v>186</v>
      </c>
      <c r="B150" s="193"/>
      <c r="C150" s="187">
        <v>4.32</v>
      </c>
      <c r="D150" s="194" t="s">
        <v>2</v>
      </c>
      <c r="E150" s="193" t="s">
        <v>187</v>
      </c>
      <c r="F150" s="207">
        <f>C150-F159</f>
        <v>8.9999999999999858E-2</v>
      </c>
      <c r="G150" s="114">
        <v>212</v>
      </c>
      <c r="H150" s="186">
        <f>H159</f>
        <v>0</v>
      </c>
      <c r="I150" s="207">
        <f t="shared" si="3"/>
        <v>0</v>
      </c>
    </row>
    <row r="151" spans="1:9" x14ac:dyDescent="0.35">
      <c r="A151" s="193" t="s">
        <v>188</v>
      </c>
      <c r="B151" s="193"/>
      <c r="C151" s="187">
        <v>4.2300000000000004</v>
      </c>
      <c r="D151" s="194" t="s">
        <v>2</v>
      </c>
      <c r="E151" s="193" t="s">
        <v>189</v>
      </c>
      <c r="F151" s="207">
        <f>C151-F159</f>
        <v>0</v>
      </c>
      <c r="G151" s="114">
        <v>214</v>
      </c>
      <c r="H151" s="186">
        <f>H159</f>
        <v>0</v>
      </c>
      <c r="I151" s="207">
        <f t="shared" si="3"/>
        <v>0</v>
      </c>
    </row>
    <row r="152" spans="1:9" x14ac:dyDescent="0.35">
      <c r="A152" s="193" t="s">
        <v>130</v>
      </c>
      <c r="B152" s="193"/>
      <c r="C152" s="187">
        <v>5.55</v>
      </c>
      <c r="D152" s="194" t="s">
        <v>2</v>
      </c>
      <c r="E152" s="193" t="s">
        <v>131</v>
      </c>
      <c r="F152" s="207">
        <f>C152-F159</f>
        <v>1.3199999999999994</v>
      </c>
      <c r="G152" s="114">
        <v>81</v>
      </c>
      <c r="H152" s="186">
        <f>H159</f>
        <v>0</v>
      </c>
      <c r="I152" s="207">
        <f t="shared" si="3"/>
        <v>0</v>
      </c>
    </row>
    <row r="153" spans="1:9" x14ac:dyDescent="0.35">
      <c r="A153" s="193" t="s">
        <v>291</v>
      </c>
      <c r="B153" s="193"/>
      <c r="C153" s="187">
        <v>5.55</v>
      </c>
      <c r="D153" s="194" t="s">
        <v>2</v>
      </c>
      <c r="E153" s="193" t="s">
        <v>292</v>
      </c>
      <c r="F153" s="207">
        <f>C153-F159</f>
        <v>1.3199999999999994</v>
      </c>
      <c r="G153" s="114">
        <v>82</v>
      </c>
      <c r="H153" s="186">
        <f>H159</f>
        <v>0</v>
      </c>
      <c r="I153" s="207">
        <f t="shared" si="3"/>
        <v>0</v>
      </c>
    </row>
    <row r="154" spans="1:9" x14ac:dyDescent="0.35">
      <c r="A154" s="193" t="s">
        <v>132</v>
      </c>
      <c r="B154" s="193"/>
      <c r="C154" s="187">
        <v>6.9</v>
      </c>
      <c r="D154" s="194" t="s">
        <v>2</v>
      </c>
      <c r="E154" s="193" t="s">
        <v>133</v>
      </c>
      <c r="F154" s="207">
        <f>C154-F159</f>
        <v>2.67</v>
      </c>
      <c r="G154" s="114">
        <v>83</v>
      </c>
      <c r="H154" s="186">
        <f>H159</f>
        <v>0</v>
      </c>
      <c r="I154" s="207">
        <f t="shared" si="3"/>
        <v>0</v>
      </c>
    </row>
    <row r="155" spans="1:9" x14ac:dyDescent="0.35">
      <c r="A155" s="193" t="s">
        <v>134</v>
      </c>
      <c r="B155" s="193"/>
      <c r="C155" s="187">
        <v>5.55</v>
      </c>
      <c r="D155" s="194" t="s">
        <v>2</v>
      </c>
      <c r="E155" s="193" t="s">
        <v>135</v>
      </c>
      <c r="F155" s="207">
        <f>C155-F159</f>
        <v>1.3199999999999994</v>
      </c>
      <c r="G155" s="114">
        <v>84</v>
      </c>
      <c r="H155" s="186">
        <f>H159</f>
        <v>0</v>
      </c>
      <c r="I155" s="207">
        <f t="shared" si="3"/>
        <v>0</v>
      </c>
    </row>
    <row r="156" spans="1:9" x14ac:dyDescent="0.35">
      <c r="A156" s="193" t="s">
        <v>325</v>
      </c>
      <c r="B156" s="193"/>
      <c r="C156" s="187">
        <v>7.75</v>
      </c>
      <c r="D156" s="194" t="s">
        <v>2</v>
      </c>
      <c r="E156" s="193" t="s">
        <v>326</v>
      </c>
      <c r="F156" s="207">
        <f>C156-F159</f>
        <v>3.5199999999999996</v>
      </c>
      <c r="G156" s="114">
        <v>866</v>
      </c>
      <c r="H156" s="186">
        <f>H159</f>
        <v>0</v>
      </c>
      <c r="I156" s="207">
        <f t="shared" si="3"/>
        <v>0</v>
      </c>
    </row>
    <row r="157" spans="1:9" x14ac:dyDescent="0.35">
      <c r="A157" s="193" t="s">
        <v>391</v>
      </c>
      <c r="B157" s="193"/>
      <c r="C157" s="187">
        <v>6.9</v>
      </c>
      <c r="D157" s="194" t="s">
        <v>2</v>
      </c>
      <c r="E157" s="193" t="s">
        <v>392</v>
      </c>
      <c r="F157" s="207">
        <f>C157-F159</f>
        <v>2.67</v>
      </c>
      <c r="G157" s="114">
        <v>884</v>
      </c>
      <c r="H157" s="186">
        <f>H159</f>
        <v>0</v>
      </c>
      <c r="I157" s="207">
        <f t="shared" si="3"/>
        <v>0</v>
      </c>
    </row>
    <row r="158" spans="1:9" x14ac:dyDescent="0.35">
      <c r="A158" s="193" t="s">
        <v>424</v>
      </c>
      <c r="B158" s="193"/>
      <c r="C158" s="187">
        <v>6.9</v>
      </c>
      <c r="D158" s="194" t="s">
        <v>2</v>
      </c>
      <c r="E158" s="193" t="s">
        <v>425</v>
      </c>
      <c r="F158" s="207">
        <f>C158-F159</f>
        <v>2.67</v>
      </c>
      <c r="G158" s="114">
        <v>885</v>
      </c>
      <c r="H158" s="186">
        <f>H159</f>
        <v>0</v>
      </c>
      <c r="I158" s="207">
        <f t="shared" si="3"/>
        <v>0</v>
      </c>
    </row>
    <row r="159" spans="1:9" x14ac:dyDescent="0.35">
      <c r="A159" s="193" t="s">
        <v>255</v>
      </c>
      <c r="B159" s="193"/>
      <c r="C159" s="187">
        <v>4.2300000000000004</v>
      </c>
      <c r="D159" s="194" t="s">
        <v>2</v>
      </c>
      <c r="E159" s="193" t="s">
        <v>256</v>
      </c>
      <c r="F159" s="207">
        <f>C159</f>
        <v>4.2300000000000004</v>
      </c>
      <c r="G159" s="114">
        <v>914</v>
      </c>
      <c r="H159" s="186">
        <f>'Calculatietool Free@home 2024'!C214</f>
        <v>0</v>
      </c>
      <c r="I159" s="207">
        <f t="shared" si="3"/>
        <v>0</v>
      </c>
    </row>
    <row r="160" spans="1:9" x14ac:dyDescent="0.35">
      <c r="A160" s="193" t="s">
        <v>158</v>
      </c>
      <c r="B160" s="193"/>
      <c r="C160" s="187">
        <v>4.4800000000000004</v>
      </c>
      <c r="D160" s="194" t="s">
        <v>2</v>
      </c>
      <c r="E160" s="193" t="s">
        <v>159</v>
      </c>
      <c r="F160" s="207">
        <f>C160-F170</f>
        <v>8.0000000000000071E-2</v>
      </c>
      <c r="G160" s="114">
        <v>212</v>
      </c>
      <c r="H160" s="186">
        <f>H170</f>
        <v>0</v>
      </c>
      <c r="I160" s="207">
        <f t="shared" si="3"/>
        <v>0</v>
      </c>
    </row>
    <row r="161" spans="1:9" x14ac:dyDescent="0.35">
      <c r="A161" s="193" t="s">
        <v>160</v>
      </c>
      <c r="B161" s="193"/>
      <c r="C161" s="187">
        <v>4.4000000000000004</v>
      </c>
      <c r="D161" s="194" t="s">
        <v>2</v>
      </c>
      <c r="E161" s="193" t="s">
        <v>161</v>
      </c>
      <c r="F161" s="207">
        <f>C161-F170</f>
        <v>0</v>
      </c>
      <c r="G161" s="114">
        <v>214</v>
      </c>
      <c r="H161" s="186">
        <f>H170</f>
        <v>0</v>
      </c>
      <c r="I161" s="207">
        <f t="shared" si="3"/>
        <v>0</v>
      </c>
    </row>
    <row r="162" spans="1:9" x14ac:dyDescent="0.35">
      <c r="A162" s="193" t="s">
        <v>343</v>
      </c>
      <c r="B162" s="193"/>
      <c r="C162" s="187">
        <v>9.8000000000000007</v>
      </c>
      <c r="D162" s="194" t="s">
        <v>2</v>
      </c>
      <c r="E162" s="193" t="s">
        <v>344</v>
      </c>
      <c r="F162" s="207">
        <f>C162-F170</f>
        <v>5.4</v>
      </c>
      <c r="G162" s="114">
        <v>803</v>
      </c>
      <c r="H162" s="186">
        <f>H170</f>
        <v>0</v>
      </c>
      <c r="I162" s="207">
        <f t="shared" si="3"/>
        <v>0</v>
      </c>
    </row>
    <row r="163" spans="1:9" x14ac:dyDescent="0.35">
      <c r="A163" s="193" t="s">
        <v>88</v>
      </c>
      <c r="B163" s="193"/>
      <c r="C163" s="187">
        <v>7.15</v>
      </c>
      <c r="D163" s="194" t="s">
        <v>2</v>
      </c>
      <c r="E163" s="193" t="s">
        <v>89</v>
      </c>
      <c r="F163" s="207">
        <f>C163-F170</f>
        <v>2.75</v>
      </c>
      <c r="G163" s="114">
        <v>81</v>
      </c>
      <c r="H163" s="186">
        <f>H170</f>
        <v>0</v>
      </c>
      <c r="I163" s="207">
        <f t="shared" si="3"/>
        <v>0</v>
      </c>
    </row>
    <row r="164" spans="1:9" x14ac:dyDescent="0.35">
      <c r="A164" s="193" t="s">
        <v>275</v>
      </c>
      <c r="B164" s="193"/>
      <c r="C164" s="187">
        <v>7.15</v>
      </c>
      <c r="D164" s="194" t="s">
        <v>2</v>
      </c>
      <c r="E164" s="193" t="s">
        <v>276</v>
      </c>
      <c r="F164" s="207">
        <f>C164-F170</f>
        <v>2.75</v>
      </c>
      <c r="G164" s="114">
        <v>82</v>
      </c>
      <c r="H164" s="186">
        <f>H170</f>
        <v>0</v>
      </c>
      <c r="I164" s="207">
        <f t="shared" si="3"/>
        <v>0</v>
      </c>
    </row>
    <row r="165" spans="1:9" x14ac:dyDescent="0.35">
      <c r="A165" s="193" t="s">
        <v>90</v>
      </c>
      <c r="B165" s="193"/>
      <c r="C165" s="187">
        <v>9.8000000000000007</v>
      </c>
      <c r="D165" s="194" t="s">
        <v>2</v>
      </c>
      <c r="E165" s="193" t="s">
        <v>91</v>
      </c>
      <c r="F165" s="207">
        <f>C165-F170</f>
        <v>5.4</v>
      </c>
      <c r="G165" s="114">
        <v>83</v>
      </c>
      <c r="H165" s="186">
        <f>H170</f>
        <v>0</v>
      </c>
      <c r="I165" s="207">
        <f t="shared" si="3"/>
        <v>0</v>
      </c>
    </row>
    <row r="166" spans="1:9" x14ac:dyDescent="0.35">
      <c r="A166" s="193" t="s">
        <v>92</v>
      </c>
      <c r="B166" s="193"/>
      <c r="C166" s="187">
        <v>7.15</v>
      </c>
      <c r="D166" s="194" t="s">
        <v>2</v>
      </c>
      <c r="E166" s="193" t="s">
        <v>93</v>
      </c>
      <c r="F166" s="207">
        <f>C166-F170</f>
        <v>2.75</v>
      </c>
      <c r="G166" s="114">
        <v>84</v>
      </c>
      <c r="H166" s="186">
        <f>H170</f>
        <v>0</v>
      </c>
      <c r="I166" s="207">
        <f t="shared" si="3"/>
        <v>0</v>
      </c>
    </row>
    <row r="167" spans="1:9" x14ac:dyDescent="0.35">
      <c r="A167" s="193" t="s">
        <v>309</v>
      </c>
      <c r="B167" s="193"/>
      <c r="C167" s="187">
        <v>10.55</v>
      </c>
      <c r="D167" s="194" t="s">
        <v>2</v>
      </c>
      <c r="E167" s="193" t="s">
        <v>310</v>
      </c>
      <c r="F167" s="207">
        <f>C167-F170</f>
        <v>6.15</v>
      </c>
      <c r="G167" s="114">
        <v>866</v>
      </c>
      <c r="H167" s="186">
        <f>H170</f>
        <v>0</v>
      </c>
      <c r="I167" s="207">
        <f t="shared" si="3"/>
        <v>0</v>
      </c>
    </row>
    <row r="168" spans="1:9" x14ac:dyDescent="0.35">
      <c r="A168" s="193" t="s">
        <v>375</v>
      </c>
      <c r="B168" s="193"/>
      <c r="C168" s="187">
        <v>9.8000000000000007</v>
      </c>
      <c r="D168" s="194" t="s">
        <v>2</v>
      </c>
      <c r="E168" s="193" t="s">
        <v>376</v>
      </c>
      <c r="F168" s="207">
        <f>C168-F170</f>
        <v>5.4</v>
      </c>
      <c r="G168" s="114">
        <v>884</v>
      </c>
      <c r="H168" s="186">
        <f>H170</f>
        <v>0</v>
      </c>
      <c r="I168" s="207">
        <f t="shared" si="3"/>
        <v>0</v>
      </c>
    </row>
    <row r="169" spans="1:9" x14ac:dyDescent="0.35">
      <c r="A169" s="193" t="s">
        <v>409</v>
      </c>
      <c r="B169" s="193"/>
      <c r="C169" s="187">
        <v>9.8000000000000007</v>
      </c>
      <c r="D169" s="194" t="s">
        <v>2</v>
      </c>
      <c r="E169" s="193" t="s">
        <v>410</v>
      </c>
      <c r="F169" s="207">
        <f>C169-F170</f>
        <v>5.4</v>
      </c>
      <c r="G169" s="114">
        <v>885</v>
      </c>
      <c r="H169" s="186">
        <f>H170</f>
        <v>0</v>
      </c>
      <c r="I169" s="207">
        <f t="shared" si="3"/>
        <v>0</v>
      </c>
    </row>
    <row r="170" spans="1:9" x14ac:dyDescent="0.35">
      <c r="A170" s="193" t="s">
        <v>242</v>
      </c>
      <c r="B170" s="193"/>
      <c r="C170" s="187">
        <v>4.4000000000000004</v>
      </c>
      <c r="D170" s="194" t="s">
        <v>2</v>
      </c>
      <c r="E170" s="193" t="s">
        <v>243</v>
      </c>
      <c r="F170" s="207">
        <f>C170</f>
        <v>4.4000000000000004</v>
      </c>
      <c r="G170" s="114">
        <v>914</v>
      </c>
      <c r="H170" s="186">
        <f>'Calculatietool Free@home 2024'!C208</f>
        <v>0</v>
      </c>
      <c r="I170" s="207">
        <f t="shared" si="3"/>
        <v>0</v>
      </c>
    </row>
    <row r="171" spans="1:9" x14ac:dyDescent="0.35">
      <c r="A171" s="193" t="s">
        <v>178</v>
      </c>
      <c r="B171" s="193"/>
      <c r="C171" s="187">
        <v>4.3499999999999996</v>
      </c>
      <c r="D171" s="194" t="s">
        <v>2</v>
      </c>
      <c r="E171" s="193" t="s">
        <v>179</v>
      </c>
      <c r="F171" s="207">
        <f>C171-F181</f>
        <v>0.11999999999999922</v>
      </c>
      <c r="G171" s="114">
        <v>212</v>
      </c>
      <c r="H171" s="186">
        <f>H181</f>
        <v>0</v>
      </c>
      <c r="I171" s="207">
        <f t="shared" si="3"/>
        <v>0</v>
      </c>
    </row>
    <row r="172" spans="1:9" x14ac:dyDescent="0.35">
      <c r="A172" s="193" t="s">
        <v>180</v>
      </c>
      <c r="B172" s="193"/>
      <c r="C172" s="187">
        <v>4.2300000000000004</v>
      </c>
      <c r="D172" s="194" t="s">
        <v>2</v>
      </c>
      <c r="E172" s="193" t="s">
        <v>181</v>
      </c>
      <c r="F172" s="207">
        <f>C172-F181</f>
        <v>0</v>
      </c>
      <c r="G172" s="114">
        <v>214</v>
      </c>
      <c r="H172" s="186">
        <f>H181</f>
        <v>0</v>
      </c>
      <c r="I172" s="207">
        <f t="shared" si="3"/>
        <v>0</v>
      </c>
    </row>
    <row r="173" spans="1:9" x14ac:dyDescent="0.35">
      <c r="A173" s="193" t="s">
        <v>353</v>
      </c>
      <c r="B173" s="193"/>
      <c r="C173" s="187">
        <v>6.9</v>
      </c>
      <c r="D173" s="194" t="s">
        <v>2</v>
      </c>
      <c r="E173" s="193" t="s">
        <v>354</v>
      </c>
      <c r="F173" s="207">
        <f>C173-F181</f>
        <v>2.67</v>
      </c>
      <c r="G173" s="114">
        <v>803</v>
      </c>
      <c r="H173" s="186">
        <f>H181</f>
        <v>0</v>
      </c>
      <c r="I173" s="207">
        <f t="shared" si="3"/>
        <v>0</v>
      </c>
    </row>
    <row r="174" spans="1:9" x14ac:dyDescent="0.35">
      <c r="A174" s="193" t="s">
        <v>118</v>
      </c>
      <c r="B174" s="193"/>
      <c r="C174" s="187">
        <v>5.55</v>
      </c>
      <c r="D174" s="194" t="s">
        <v>2</v>
      </c>
      <c r="E174" s="193" t="s">
        <v>119</v>
      </c>
      <c r="F174" s="207">
        <f>C174-F181</f>
        <v>1.3199999999999994</v>
      </c>
      <c r="G174" s="114">
        <v>81</v>
      </c>
      <c r="H174" s="186">
        <f>H181</f>
        <v>0</v>
      </c>
      <c r="I174" s="207">
        <f t="shared" si="3"/>
        <v>0</v>
      </c>
    </row>
    <row r="175" spans="1:9" x14ac:dyDescent="0.35">
      <c r="A175" s="193" t="s">
        <v>285</v>
      </c>
      <c r="B175" s="193"/>
      <c r="C175" s="187">
        <v>5.55</v>
      </c>
      <c r="D175" s="194" t="s">
        <v>2</v>
      </c>
      <c r="E175" s="193" t="s">
        <v>286</v>
      </c>
      <c r="F175" s="207">
        <f>C175-F181</f>
        <v>1.3199999999999994</v>
      </c>
      <c r="G175" s="114">
        <v>82</v>
      </c>
      <c r="H175" s="186">
        <f>H181</f>
        <v>0</v>
      </c>
      <c r="I175" s="207">
        <f t="shared" si="3"/>
        <v>0</v>
      </c>
    </row>
    <row r="176" spans="1:9" x14ac:dyDescent="0.35">
      <c r="A176" s="193" t="s">
        <v>120</v>
      </c>
      <c r="B176" s="193"/>
      <c r="C176" s="187">
        <v>6.9</v>
      </c>
      <c r="D176" s="194" t="s">
        <v>2</v>
      </c>
      <c r="E176" s="193" t="s">
        <v>121</v>
      </c>
      <c r="F176" s="207">
        <f>C176-F181</f>
        <v>2.67</v>
      </c>
      <c r="G176" s="114">
        <v>83</v>
      </c>
      <c r="H176" s="186">
        <f>H181</f>
        <v>0</v>
      </c>
      <c r="I176" s="207">
        <f t="shared" si="3"/>
        <v>0</v>
      </c>
    </row>
    <row r="177" spans="1:9" x14ac:dyDescent="0.35">
      <c r="A177" s="193" t="s">
        <v>122</v>
      </c>
      <c r="B177" s="193"/>
      <c r="C177" s="187">
        <v>5.55</v>
      </c>
      <c r="D177" s="194" t="s">
        <v>2</v>
      </c>
      <c r="E177" s="193" t="s">
        <v>123</v>
      </c>
      <c r="F177" s="207">
        <f>C177-F181</f>
        <v>1.3199999999999994</v>
      </c>
      <c r="G177" s="114">
        <v>84</v>
      </c>
      <c r="H177" s="186">
        <f>H181</f>
        <v>0</v>
      </c>
      <c r="I177" s="207">
        <f t="shared" si="3"/>
        <v>0</v>
      </c>
    </row>
    <row r="178" spans="1:9" x14ac:dyDescent="0.35">
      <c r="A178" s="193" t="s">
        <v>319</v>
      </c>
      <c r="B178" s="193"/>
      <c r="C178" s="187">
        <v>7.75</v>
      </c>
      <c r="D178" s="194" t="s">
        <v>2</v>
      </c>
      <c r="E178" s="193" t="s">
        <v>320</v>
      </c>
      <c r="F178" s="207">
        <f>C178-F181</f>
        <v>3.5199999999999996</v>
      </c>
      <c r="G178" s="114">
        <v>866</v>
      </c>
      <c r="H178" s="186">
        <f>H181</f>
        <v>0</v>
      </c>
      <c r="I178" s="207">
        <f t="shared" si="3"/>
        <v>0</v>
      </c>
    </row>
    <row r="179" spans="1:9" x14ac:dyDescent="0.35">
      <c r="A179" s="193" t="s">
        <v>385</v>
      </c>
      <c r="B179" s="193"/>
      <c r="C179" s="187">
        <v>6.9</v>
      </c>
      <c r="D179" s="194" t="s">
        <v>2</v>
      </c>
      <c r="E179" s="193" t="s">
        <v>386</v>
      </c>
      <c r="F179" s="207">
        <f>C179-F181</f>
        <v>2.67</v>
      </c>
      <c r="G179" s="114">
        <v>884</v>
      </c>
      <c r="H179" s="186">
        <f>H181</f>
        <v>0</v>
      </c>
      <c r="I179" s="207">
        <f t="shared" si="3"/>
        <v>0</v>
      </c>
    </row>
    <row r="180" spans="1:9" x14ac:dyDescent="0.35">
      <c r="A180" s="193" t="s">
        <v>419</v>
      </c>
      <c r="B180" s="193"/>
      <c r="C180" s="187">
        <v>6.9</v>
      </c>
      <c r="D180" s="194" t="s">
        <v>2</v>
      </c>
      <c r="E180" s="193" t="s">
        <v>420</v>
      </c>
      <c r="F180" s="207">
        <f>C180-F181</f>
        <v>2.67</v>
      </c>
      <c r="G180" s="114">
        <v>885</v>
      </c>
      <c r="H180" s="186">
        <f>H181</f>
        <v>0</v>
      </c>
      <c r="I180" s="207">
        <f t="shared" ref="I180:I221" si="4">F180*H180</f>
        <v>0</v>
      </c>
    </row>
    <row r="181" spans="1:9" x14ac:dyDescent="0.35">
      <c r="A181" s="193" t="s">
        <v>252</v>
      </c>
      <c r="B181" s="193"/>
      <c r="C181" s="187">
        <v>4.2300000000000004</v>
      </c>
      <c r="D181" s="194" t="s">
        <v>2</v>
      </c>
      <c r="E181" s="193" t="s">
        <v>253</v>
      </c>
      <c r="F181" s="207">
        <f>C181</f>
        <v>4.2300000000000004</v>
      </c>
      <c r="G181" s="114">
        <v>914</v>
      </c>
      <c r="H181" s="186">
        <f>'Calculatietool Free@home 2024'!C209</f>
        <v>0</v>
      </c>
      <c r="I181" s="207">
        <f t="shared" si="4"/>
        <v>0</v>
      </c>
    </row>
    <row r="182" spans="1:9" x14ac:dyDescent="0.35">
      <c r="A182" s="193" t="s">
        <v>230</v>
      </c>
      <c r="B182" s="193"/>
      <c r="C182" s="187">
        <v>4.3499999999999996</v>
      </c>
      <c r="D182" s="194" t="s">
        <v>2</v>
      </c>
      <c r="E182" s="193" t="s">
        <v>231</v>
      </c>
      <c r="F182" s="207">
        <f>C182-F192</f>
        <v>0.11999999999999922</v>
      </c>
      <c r="G182" s="114">
        <v>212</v>
      </c>
      <c r="H182" s="186">
        <f>H192</f>
        <v>0</v>
      </c>
      <c r="I182" s="207">
        <f t="shared" si="4"/>
        <v>0</v>
      </c>
    </row>
    <row r="183" spans="1:9" x14ac:dyDescent="0.35">
      <c r="A183" s="193" t="s">
        <v>232</v>
      </c>
      <c r="B183" s="193"/>
      <c r="C183" s="187">
        <v>4.2300000000000004</v>
      </c>
      <c r="D183" s="194" t="s">
        <v>2</v>
      </c>
      <c r="E183" s="193" t="s">
        <v>233</v>
      </c>
      <c r="F183" s="207">
        <f>C183-F192</f>
        <v>0</v>
      </c>
      <c r="G183" s="114">
        <v>214</v>
      </c>
      <c r="H183" s="186">
        <f>H192</f>
        <v>0</v>
      </c>
      <c r="I183" s="207">
        <f t="shared" si="4"/>
        <v>0</v>
      </c>
    </row>
    <row r="184" spans="1:9" x14ac:dyDescent="0.35">
      <c r="A184" s="193" t="s">
        <v>355</v>
      </c>
      <c r="B184" s="193"/>
      <c r="C184" s="187">
        <v>6.9</v>
      </c>
      <c r="D184" s="194" t="s">
        <v>2</v>
      </c>
      <c r="E184" s="193" t="s">
        <v>356</v>
      </c>
      <c r="F184" s="207">
        <f>C184-F192</f>
        <v>2.67</v>
      </c>
      <c r="G184" s="114">
        <v>803</v>
      </c>
      <c r="H184" s="186">
        <f>H192</f>
        <v>0</v>
      </c>
      <c r="I184" s="207">
        <f t="shared" si="4"/>
        <v>0</v>
      </c>
    </row>
    <row r="185" spans="1:9" x14ac:dyDescent="0.35">
      <c r="A185" s="193" t="s">
        <v>224</v>
      </c>
      <c r="B185" s="193"/>
      <c r="C185" s="187">
        <v>5.55</v>
      </c>
      <c r="D185" s="194" t="s">
        <v>2</v>
      </c>
      <c r="E185" s="193" t="s">
        <v>225</v>
      </c>
      <c r="F185" s="207">
        <f>C185-F192</f>
        <v>1.3199999999999994</v>
      </c>
      <c r="G185" s="114">
        <v>81</v>
      </c>
      <c r="H185" s="186">
        <f>H192</f>
        <v>0</v>
      </c>
      <c r="I185" s="207">
        <f t="shared" si="4"/>
        <v>0</v>
      </c>
    </row>
    <row r="186" spans="1:9" x14ac:dyDescent="0.35">
      <c r="A186" s="193" t="s">
        <v>287</v>
      </c>
      <c r="B186" s="193"/>
      <c r="C186" s="187">
        <v>5.55</v>
      </c>
      <c r="D186" s="194" t="s">
        <v>2</v>
      </c>
      <c r="E186" s="193" t="s">
        <v>288</v>
      </c>
      <c r="F186" s="207">
        <f>C186-F192</f>
        <v>1.3199999999999994</v>
      </c>
      <c r="G186" s="114">
        <v>82</v>
      </c>
      <c r="H186" s="186">
        <f>H192</f>
        <v>0</v>
      </c>
      <c r="I186" s="207">
        <f t="shared" si="4"/>
        <v>0</v>
      </c>
    </row>
    <row r="187" spans="1:9" x14ac:dyDescent="0.35">
      <c r="A187" s="193" t="s">
        <v>226</v>
      </c>
      <c r="B187" s="193"/>
      <c r="C187" s="187">
        <v>6.9</v>
      </c>
      <c r="D187" s="194" t="s">
        <v>2</v>
      </c>
      <c r="E187" s="193" t="s">
        <v>227</v>
      </c>
      <c r="F187" s="207">
        <f>C187-F192</f>
        <v>2.67</v>
      </c>
      <c r="G187" s="114">
        <v>83</v>
      </c>
      <c r="H187" s="186">
        <f>H192</f>
        <v>0</v>
      </c>
      <c r="I187" s="207">
        <f t="shared" si="4"/>
        <v>0</v>
      </c>
    </row>
    <row r="188" spans="1:9" x14ac:dyDescent="0.35">
      <c r="A188" s="193" t="s">
        <v>228</v>
      </c>
      <c r="B188" s="193"/>
      <c r="C188" s="187">
        <v>5.55</v>
      </c>
      <c r="D188" s="194" t="s">
        <v>2</v>
      </c>
      <c r="E188" s="193" t="s">
        <v>229</v>
      </c>
      <c r="F188" s="207">
        <f>C188-F192</f>
        <v>1.3199999999999994</v>
      </c>
      <c r="G188" s="114">
        <v>84</v>
      </c>
      <c r="H188" s="186">
        <f>H192</f>
        <v>0</v>
      </c>
      <c r="I188" s="207">
        <f t="shared" si="4"/>
        <v>0</v>
      </c>
    </row>
    <row r="189" spans="1:9" x14ac:dyDescent="0.35">
      <c r="A189" s="193" t="s">
        <v>321</v>
      </c>
      <c r="B189" s="193"/>
      <c r="C189" s="187">
        <v>7.75</v>
      </c>
      <c r="D189" s="194" t="s">
        <v>2</v>
      </c>
      <c r="E189" s="193" t="s">
        <v>322</v>
      </c>
      <c r="F189" s="207">
        <f>C189-F192</f>
        <v>3.5199999999999996</v>
      </c>
      <c r="G189" s="114">
        <v>866</v>
      </c>
      <c r="H189" s="186">
        <f>H192</f>
        <v>0</v>
      </c>
      <c r="I189" s="207">
        <f t="shared" si="4"/>
        <v>0</v>
      </c>
    </row>
    <row r="190" spans="1:9" x14ac:dyDescent="0.35">
      <c r="A190" s="193" t="s">
        <v>387</v>
      </c>
      <c r="B190" s="193"/>
      <c r="C190" s="187">
        <v>6.9</v>
      </c>
      <c r="D190" s="194" t="s">
        <v>2</v>
      </c>
      <c r="E190" s="193" t="s">
        <v>388</v>
      </c>
      <c r="F190" s="207">
        <f>C190-F192</f>
        <v>2.67</v>
      </c>
      <c r="G190" s="114">
        <v>884</v>
      </c>
      <c r="H190" s="186">
        <f>H192</f>
        <v>0</v>
      </c>
      <c r="I190" s="207">
        <f t="shared" si="4"/>
        <v>0</v>
      </c>
    </row>
    <row r="191" spans="1:9" x14ac:dyDescent="0.35">
      <c r="A191" s="193" t="s">
        <v>421</v>
      </c>
      <c r="B191" s="193"/>
      <c r="C191" s="187">
        <v>6.9</v>
      </c>
      <c r="D191" s="194" t="s">
        <v>2</v>
      </c>
      <c r="E191" s="193" t="s">
        <v>388</v>
      </c>
      <c r="F191" s="207">
        <f>C191-F192</f>
        <v>2.67</v>
      </c>
      <c r="G191" s="114">
        <v>885</v>
      </c>
      <c r="H191" s="186">
        <f>H192</f>
        <v>0</v>
      </c>
      <c r="I191" s="207">
        <f t="shared" si="4"/>
        <v>0</v>
      </c>
    </row>
    <row r="192" spans="1:9" x14ac:dyDescent="0.35">
      <c r="A192" s="193" t="s">
        <v>257</v>
      </c>
      <c r="B192" s="193"/>
      <c r="C192" s="187">
        <v>4.2300000000000004</v>
      </c>
      <c r="D192" s="194" t="s">
        <v>2</v>
      </c>
      <c r="E192" s="193" t="s">
        <v>258</v>
      </c>
      <c r="F192" s="207">
        <f>C192</f>
        <v>4.2300000000000004</v>
      </c>
      <c r="G192" s="114">
        <v>914</v>
      </c>
      <c r="H192" s="186">
        <f>'Calculatietool Free@home 2024'!C210</f>
        <v>0</v>
      </c>
      <c r="I192" s="207">
        <f t="shared" si="4"/>
        <v>0</v>
      </c>
    </row>
    <row r="193" spans="1:9" x14ac:dyDescent="0.35">
      <c r="A193" s="193" t="s">
        <v>190</v>
      </c>
      <c r="B193" s="193"/>
      <c r="C193" s="187">
        <v>7.65</v>
      </c>
      <c r="D193" s="194" t="s">
        <v>2</v>
      </c>
      <c r="E193" s="193" t="s">
        <v>191</v>
      </c>
      <c r="F193" s="207">
        <f>C193-F203</f>
        <v>0.10000000000000053</v>
      </c>
      <c r="G193" s="114">
        <v>212</v>
      </c>
      <c r="H193" s="186">
        <f>H203</f>
        <v>0</v>
      </c>
      <c r="I193" s="207">
        <f t="shared" si="4"/>
        <v>0</v>
      </c>
    </row>
    <row r="194" spans="1:9" x14ac:dyDescent="0.35">
      <c r="A194" s="193" t="s">
        <v>192</v>
      </c>
      <c r="B194" s="193"/>
      <c r="C194" s="187">
        <v>7.55</v>
      </c>
      <c r="D194" s="194" t="s">
        <v>2</v>
      </c>
      <c r="E194" s="193" t="s">
        <v>193</v>
      </c>
      <c r="F194" s="207">
        <f>C193-F203</f>
        <v>0.10000000000000053</v>
      </c>
      <c r="G194" s="114">
        <v>214</v>
      </c>
      <c r="H194" s="186">
        <f>H203</f>
        <v>0</v>
      </c>
      <c r="I194" s="207">
        <f t="shared" si="4"/>
        <v>0</v>
      </c>
    </row>
    <row r="195" spans="1:9" x14ac:dyDescent="0.35">
      <c r="A195" s="193" t="s">
        <v>359</v>
      </c>
      <c r="B195" s="193"/>
      <c r="C195" s="187">
        <v>14.9</v>
      </c>
      <c r="D195" s="194" t="s">
        <v>2</v>
      </c>
      <c r="E195" s="193" t="s">
        <v>360</v>
      </c>
      <c r="F195" s="207">
        <f>C195-F203</f>
        <v>7.3500000000000005</v>
      </c>
      <c r="G195" s="114">
        <v>803</v>
      </c>
      <c r="H195" s="186">
        <f>H203</f>
        <v>0</v>
      </c>
      <c r="I195" s="207">
        <f t="shared" si="4"/>
        <v>0</v>
      </c>
    </row>
    <row r="196" spans="1:9" x14ac:dyDescent="0.35">
      <c r="A196" s="193" t="s">
        <v>136</v>
      </c>
      <c r="B196" s="193"/>
      <c r="C196" s="187">
        <v>10.4</v>
      </c>
      <c r="D196" s="194" t="s">
        <v>2</v>
      </c>
      <c r="E196" s="193" t="s">
        <v>137</v>
      </c>
      <c r="F196" s="207">
        <f>C196-F203</f>
        <v>2.8500000000000005</v>
      </c>
      <c r="G196" s="114">
        <v>81</v>
      </c>
      <c r="H196" s="186">
        <f>H203</f>
        <v>0</v>
      </c>
      <c r="I196" s="207">
        <f t="shared" si="4"/>
        <v>0</v>
      </c>
    </row>
    <row r="197" spans="1:9" x14ac:dyDescent="0.35">
      <c r="A197" s="193" t="s">
        <v>293</v>
      </c>
      <c r="B197" s="193"/>
      <c r="C197" s="187">
        <v>10.4</v>
      </c>
      <c r="D197" s="194" t="s">
        <v>2</v>
      </c>
      <c r="E197" s="193" t="s">
        <v>294</v>
      </c>
      <c r="F197" s="207">
        <f>C197-F203</f>
        <v>2.8500000000000005</v>
      </c>
      <c r="G197" s="114">
        <v>82</v>
      </c>
      <c r="H197" s="186">
        <f>H203</f>
        <v>0</v>
      </c>
      <c r="I197" s="207">
        <f t="shared" si="4"/>
        <v>0</v>
      </c>
    </row>
    <row r="198" spans="1:9" x14ac:dyDescent="0.35">
      <c r="A198" s="193" t="s">
        <v>138</v>
      </c>
      <c r="B198" s="193"/>
      <c r="C198" s="187">
        <v>14.9</v>
      </c>
      <c r="D198" s="194" t="s">
        <v>2</v>
      </c>
      <c r="E198" s="193" t="s">
        <v>139</v>
      </c>
      <c r="F198" s="207">
        <f>C198-F203</f>
        <v>7.3500000000000005</v>
      </c>
      <c r="G198" s="114">
        <v>83</v>
      </c>
      <c r="H198" s="186">
        <f>H203</f>
        <v>0</v>
      </c>
      <c r="I198" s="207">
        <f t="shared" si="4"/>
        <v>0</v>
      </c>
    </row>
    <row r="199" spans="1:9" x14ac:dyDescent="0.35">
      <c r="A199" s="193" t="s">
        <v>140</v>
      </c>
      <c r="B199" s="193"/>
      <c r="C199" s="187">
        <v>10.4</v>
      </c>
      <c r="D199" s="194" t="s">
        <v>2</v>
      </c>
      <c r="E199" s="193" t="s">
        <v>141</v>
      </c>
      <c r="F199" s="207">
        <f>C199-F203</f>
        <v>2.8500000000000005</v>
      </c>
      <c r="G199" s="114">
        <v>84</v>
      </c>
      <c r="H199" s="186">
        <f>H203</f>
        <v>0</v>
      </c>
      <c r="I199" s="207">
        <f t="shared" si="4"/>
        <v>0</v>
      </c>
    </row>
    <row r="200" spans="1:9" x14ac:dyDescent="0.35">
      <c r="A200" s="193" t="s">
        <v>327</v>
      </c>
      <c r="B200" s="193"/>
      <c r="C200" s="187">
        <v>15.8</v>
      </c>
      <c r="D200" s="194" t="s">
        <v>2</v>
      </c>
      <c r="E200" s="193" t="s">
        <v>328</v>
      </c>
      <c r="F200" s="207">
        <f>C200-F203</f>
        <v>8.25</v>
      </c>
      <c r="G200" s="114">
        <v>866</v>
      </c>
      <c r="H200" s="186">
        <f>H203</f>
        <v>0</v>
      </c>
      <c r="I200" s="207">
        <f t="shared" si="4"/>
        <v>0</v>
      </c>
    </row>
    <row r="201" spans="1:9" x14ac:dyDescent="0.35">
      <c r="A201" s="193" t="s">
        <v>393</v>
      </c>
      <c r="B201" s="193"/>
      <c r="C201" s="187">
        <v>14.9</v>
      </c>
      <c r="D201" s="194" t="s">
        <v>2</v>
      </c>
      <c r="E201" s="193" t="s">
        <v>394</v>
      </c>
      <c r="F201" s="207">
        <f>C201-F203</f>
        <v>7.3500000000000005</v>
      </c>
      <c r="G201" s="114">
        <v>884</v>
      </c>
      <c r="H201" s="186">
        <f>H203</f>
        <v>0</v>
      </c>
      <c r="I201" s="207">
        <f t="shared" si="4"/>
        <v>0</v>
      </c>
    </row>
    <row r="202" spans="1:9" x14ac:dyDescent="0.35">
      <c r="A202" s="193" t="s">
        <v>426</v>
      </c>
      <c r="B202" s="193"/>
      <c r="C202" s="187">
        <v>14.9</v>
      </c>
      <c r="D202" s="194" t="s">
        <v>2</v>
      </c>
      <c r="E202" s="193" t="s">
        <v>427</v>
      </c>
      <c r="F202" s="207">
        <f>C202-F203</f>
        <v>7.3500000000000005</v>
      </c>
      <c r="G202" s="114">
        <v>885</v>
      </c>
      <c r="H202" s="186">
        <f>H203</f>
        <v>0</v>
      </c>
      <c r="I202" s="207">
        <f t="shared" si="4"/>
        <v>0</v>
      </c>
    </row>
    <row r="203" spans="1:9" x14ac:dyDescent="0.35">
      <c r="A203" s="193" t="s">
        <v>259</v>
      </c>
      <c r="B203" s="193"/>
      <c r="C203" s="187">
        <v>7.55</v>
      </c>
      <c r="D203" s="194" t="s">
        <v>2</v>
      </c>
      <c r="E203" s="193" t="s">
        <v>260</v>
      </c>
      <c r="F203" s="207">
        <f>C203</f>
        <v>7.55</v>
      </c>
      <c r="G203" s="114">
        <v>914</v>
      </c>
      <c r="H203" s="186">
        <f>'Calculatietool Free@home 2024'!C201</f>
        <v>0</v>
      </c>
      <c r="I203" s="207">
        <f t="shared" si="4"/>
        <v>0</v>
      </c>
    </row>
    <row r="204" spans="1:9" x14ac:dyDescent="0.35">
      <c r="A204" s="193" t="s">
        <v>220</v>
      </c>
      <c r="B204" s="193"/>
      <c r="C204" s="187">
        <v>7.65</v>
      </c>
      <c r="D204" s="194" t="s">
        <v>2</v>
      </c>
      <c r="E204" s="193" t="s">
        <v>221</v>
      </c>
      <c r="F204" s="207">
        <f>C204-F214</f>
        <v>0.10000000000000053</v>
      </c>
      <c r="G204" s="114">
        <v>212</v>
      </c>
      <c r="H204" s="186">
        <f>H214</f>
        <v>0</v>
      </c>
      <c r="I204" s="207">
        <f t="shared" si="4"/>
        <v>0</v>
      </c>
    </row>
    <row r="205" spans="1:9" x14ac:dyDescent="0.35">
      <c r="A205" s="193" t="s">
        <v>222</v>
      </c>
      <c r="B205" s="193"/>
      <c r="C205" s="187">
        <v>7.55</v>
      </c>
      <c r="D205" s="194" t="s">
        <v>2</v>
      </c>
      <c r="E205" s="193" t="s">
        <v>223</v>
      </c>
      <c r="F205" s="207">
        <f>C204-F214</f>
        <v>0.10000000000000053</v>
      </c>
      <c r="G205" s="114">
        <v>214</v>
      </c>
      <c r="H205" s="186">
        <f>H214</f>
        <v>0</v>
      </c>
      <c r="I205" s="207">
        <f t="shared" si="4"/>
        <v>0</v>
      </c>
    </row>
    <row r="206" spans="1:9" x14ac:dyDescent="0.35">
      <c r="A206" s="193" t="s">
        <v>365</v>
      </c>
      <c r="B206" s="193"/>
      <c r="C206" s="187">
        <v>14.9</v>
      </c>
      <c r="D206" s="194" t="s">
        <v>2</v>
      </c>
      <c r="E206" s="193" t="s">
        <v>366</v>
      </c>
      <c r="F206" s="207">
        <f>C206-F214</f>
        <v>7.3500000000000005</v>
      </c>
      <c r="G206" s="114">
        <v>803</v>
      </c>
      <c r="H206" s="186">
        <f>H214</f>
        <v>0</v>
      </c>
      <c r="I206" s="207">
        <f t="shared" si="4"/>
        <v>0</v>
      </c>
    </row>
    <row r="207" spans="1:9" x14ac:dyDescent="0.35">
      <c r="A207" s="193" t="s">
        <v>214</v>
      </c>
      <c r="B207" s="193"/>
      <c r="C207" s="187">
        <v>10.4</v>
      </c>
      <c r="D207" s="194" t="s">
        <v>2</v>
      </c>
      <c r="E207" s="193" t="s">
        <v>215</v>
      </c>
      <c r="F207" s="207">
        <f>C207-F214</f>
        <v>2.8500000000000005</v>
      </c>
      <c r="G207" s="114">
        <v>81</v>
      </c>
      <c r="H207" s="186">
        <f>H214</f>
        <v>0</v>
      </c>
      <c r="I207" s="207">
        <f t="shared" si="4"/>
        <v>0</v>
      </c>
    </row>
    <row r="208" spans="1:9" x14ac:dyDescent="0.35">
      <c r="A208" s="193" t="s">
        <v>299</v>
      </c>
      <c r="B208" s="193"/>
      <c r="C208" s="187">
        <v>10.4</v>
      </c>
      <c r="D208" s="194" t="s">
        <v>2</v>
      </c>
      <c r="E208" s="193" t="s">
        <v>300</v>
      </c>
      <c r="F208" s="207">
        <f>C208-F214</f>
        <v>2.8500000000000005</v>
      </c>
      <c r="G208" s="114">
        <v>82</v>
      </c>
      <c r="H208" s="186">
        <f>H214</f>
        <v>0</v>
      </c>
      <c r="I208" s="207">
        <f t="shared" si="4"/>
        <v>0</v>
      </c>
    </row>
    <row r="209" spans="1:9" x14ac:dyDescent="0.35">
      <c r="A209" s="193" t="s">
        <v>216</v>
      </c>
      <c r="B209" s="193"/>
      <c r="C209" s="187">
        <v>14.9</v>
      </c>
      <c r="D209" s="194" t="s">
        <v>2</v>
      </c>
      <c r="E209" s="193" t="s">
        <v>217</v>
      </c>
      <c r="F209" s="207">
        <f>C209-F214</f>
        <v>7.3500000000000005</v>
      </c>
      <c r="G209" s="114">
        <v>83</v>
      </c>
      <c r="H209" s="186">
        <f>H214</f>
        <v>0</v>
      </c>
      <c r="I209" s="207">
        <f t="shared" si="4"/>
        <v>0</v>
      </c>
    </row>
    <row r="210" spans="1:9" x14ac:dyDescent="0.35">
      <c r="A210" s="193" t="s">
        <v>218</v>
      </c>
      <c r="B210" s="193"/>
      <c r="C210" s="187">
        <v>10.4</v>
      </c>
      <c r="D210" s="194" t="s">
        <v>2</v>
      </c>
      <c r="E210" s="193" t="s">
        <v>219</v>
      </c>
      <c r="F210" s="207">
        <f>C210-F214</f>
        <v>2.8500000000000005</v>
      </c>
      <c r="G210" s="114">
        <v>84</v>
      </c>
      <c r="H210" s="186">
        <f>H214</f>
        <v>0</v>
      </c>
      <c r="I210" s="207">
        <f t="shared" si="4"/>
        <v>0</v>
      </c>
    </row>
    <row r="211" spans="1:9" x14ac:dyDescent="0.35">
      <c r="A211" s="193" t="s">
        <v>333</v>
      </c>
      <c r="B211" s="193"/>
      <c r="C211" s="187">
        <v>15.8</v>
      </c>
      <c r="D211" s="194" t="s">
        <v>2</v>
      </c>
      <c r="E211" s="193" t="s">
        <v>334</v>
      </c>
      <c r="F211" s="207">
        <f>C211-F214</f>
        <v>8.25</v>
      </c>
      <c r="G211" s="114">
        <v>866</v>
      </c>
      <c r="H211" s="186">
        <f>H214</f>
        <v>0</v>
      </c>
      <c r="I211" s="207">
        <f t="shared" si="4"/>
        <v>0</v>
      </c>
    </row>
    <row r="212" spans="1:9" x14ac:dyDescent="0.35">
      <c r="A212" s="193" t="s">
        <v>399</v>
      </c>
      <c r="B212" s="193"/>
      <c r="C212" s="187">
        <v>14.9</v>
      </c>
      <c r="D212" s="194" t="s">
        <v>2</v>
      </c>
      <c r="E212" s="193" t="s">
        <v>400</v>
      </c>
      <c r="F212" s="207">
        <f>C212-F214</f>
        <v>7.3500000000000005</v>
      </c>
      <c r="G212" s="114">
        <v>884</v>
      </c>
      <c r="H212" s="186">
        <f>H214</f>
        <v>0</v>
      </c>
      <c r="I212" s="207">
        <f t="shared" si="4"/>
        <v>0</v>
      </c>
    </row>
    <row r="213" spans="1:9" x14ac:dyDescent="0.35">
      <c r="A213" s="193" t="s">
        <v>432</v>
      </c>
      <c r="B213" s="193"/>
      <c r="C213" s="187">
        <v>14.9</v>
      </c>
      <c r="D213" s="194" t="s">
        <v>2</v>
      </c>
      <c r="E213" s="193" t="s">
        <v>433</v>
      </c>
      <c r="F213" s="207">
        <f>C213-F214</f>
        <v>7.3500000000000005</v>
      </c>
      <c r="G213" s="114">
        <v>885</v>
      </c>
      <c r="H213" s="186">
        <f>H214</f>
        <v>0</v>
      </c>
      <c r="I213" s="207">
        <f t="shared" si="4"/>
        <v>0</v>
      </c>
    </row>
    <row r="214" spans="1:9" x14ac:dyDescent="0.35">
      <c r="A214" s="193" t="s">
        <v>434</v>
      </c>
      <c r="B214" s="193"/>
      <c r="C214" s="187">
        <v>7.55</v>
      </c>
      <c r="D214" s="194" t="s">
        <v>2</v>
      </c>
      <c r="E214" s="193" t="s">
        <v>435</v>
      </c>
      <c r="F214" s="207">
        <f>C214</f>
        <v>7.55</v>
      </c>
      <c r="G214" s="114">
        <v>914</v>
      </c>
      <c r="H214" s="186">
        <f>'Calculatietool Free@home 2024'!C202</f>
        <v>0</v>
      </c>
      <c r="I214" s="207">
        <f t="shared" si="4"/>
        <v>0</v>
      </c>
    </row>
    <row r="215" spans="1:9" x14ac:dyDescent="0.35">
      <c r="A215" s="193" t="s">
        <v>516</v>
      </c>
      <c r="B215" s="193"/>
      <c r="C215" s="187">
        <v>5.55</v>
      </c>
      <c r="D215" s="194" t="s">
        <v>2</v>
      </c>
      <c r="E215" s="193" t="s">
        <v>553</v>
      </c>
      <c r="F215" s="207">
        <f>C215-F217</f>
        <v>1.3199999999999994</v>
      </c>
      <c r="G215" s="114">
        <v>81</v>
      </c>
      <c r="H215" s="186">
        <f>H217</f>
        <v>0</v>
      </c>
      <c r="I215" s="207">
        <f t="shared" si="4"/>
        <v>0</v>
      </c>
    </row>
    <row r="216" spans="1:9" x14ac:dyDescent="0.35">
      <c r="A216" s="193" t="s">
        <v>517</v>
      </c>
      <c r="B216" s="193"/>
      <c r="C216" s="187">
        <v>5.55</v>
      </c>
      <c r="D216" s="194" t="s">
        <v>2</v>
      </c>
      <c r="E216" s="193" t="s">
        <v>555</v>
      </c>
      <c r="F216" s="207">
        <f>C216-F217</f>
        <v>1.3199999999999994</v>
      </c>
      <c r="G216" s="114">
        <v>84</v>
      </c>
      <c r="H216" s="186">
        <f>H217</f>
        <v>0</v>
      </c>
      <c r="I216" s="207">
        <f t="shared" si="4"/>
        <v>0</v>
      </c>
    </row>
    <row r="217" spans="1:9" x14ac:dyDescent="0.35">
      <c r="A217" s="193" t="s">
        <v>493</v>
      </c>
      <c r="B217" s="193"/>
      <c r="C217" s="187">
        <v>4.2300000000000004</v>
      </c>
      <c r="D217" s="194" t="s">
        <v>2</v>
      </c>
      <c r="E217" s="193" t="s">
        <v>557</v>
      </c>
      <c r="F217" s="207">
        <f>C217</f>
        <v>4.2300000000000004</v>
      </c>
      <c r="G217" s="114">
        <v>914</v>
      </c>
      <c r="H217" s="186">
        <f>'Calculatietool Free@home 2024'!C216</f>
        <v>0</v>
      </c>
      <c r="I217" s="207">
        <f t="shared" si="4"/>
        <v>0</v>
      </c>
    </row>
    <row r="218" spans="1:9" x14ac:dyDescent="0.35">
      <c r="A218" s="193" t="s">
        <v>518</v>
      </c>
      <c r="B218" s="193"/>
      <c r="C218" s="187">
        <v>5.55</v>
      </c>
      <c r="D218" s="194" t="s">
        <v>2</v>
      </c>
      <c r="E218" s="193" t="s">
        <v>554</v>
      </c>
      <c r="F218" s="207">
        <f>C218-F221</f>
        <v>1.3199999999999994</v>
      </c>
      <c r="G218" s="114">
        <v>81</v>
      </c>
      <c r="H218" s="186">
        <f>H221</f>
        <v>0</v>
      </c>
      <c r="I218" s="207">
        <f t="shared" si="4"/>
        <v>0</v>
      </c>
    </row>
    <row r="219" spans="1:9" x14ac:dyDescent="0.35">
      <c r="A219" s="193" t="s">
        <v>519</v>
      </c>
      <c r="B219" s="193"/>
      <c r="C219" s="187">
        <v>5.55</v>
      </c>
      <c r="D219" s="194" t="s">
        <v>2</v>
      </c>
      <c r="E219" s="193" t="s">
        <v>556</v>
      </c>
      <c r="F219" s="207">
        <f>C219-F221</f>
        <v>1.3199999999999994</v>
      </c>
      <c r="G219" s="114">
        <v>84</v>
      </c>
      <c r="H219" s="186">
        <f>H221</f>
        <v>0</v>
      </c>
      <c r="I219" s="207">
        <f t="shared" si="4"/>
        <v>0</v>
      </c>
    </row>
    <row r="220" spans="1:9" x14ac:dyDescent="0.35">
      <c r="A220" s="193" t="s">
        <v>520</v>
      </c>
      <c r="B220" s="193"/>
      <c r="C220" s="187">
        <v>6.9</v>
      </c>
      <c r="D220" s="194" t="s">
        <v>2</v>
      </c>
      <c r="E220" s="193" t="s">
        <v>554</v>
      </c>
      <c r="F220" s="207">
        <f>C220-F221</f>
        <v>2.67</v>
      </c>
      <c r="G220" s="114">
        <v>885</v>
      </c>
      <c r="H220" s="186">
        <f>H221</f>
        <v>0</v>
      </c>
      <c r="I220" s="207">
        <f t="shared" si="4"/>
        <v>0</v>
      </c>
    </row>
    <row r="221" spans="1:9" x14ac:dyDescent="0.35">
      <c r="A221" s="193" t="s">
        <v>494</v>
      </c>
      <c r="B221" s="193"/>
      <c r="C221" s="187">
        <v>4.2300000000000004</v>
      </c>
      <c r="D221" s="194" t="s">
        <v>2</v>
      </c>
      <c r="E221" s="193" t="s">
        <v>558</v>
      </c>
      <c r="F221" s="207">
        <f>C221</f>
        <v>4.2300000000000004</v>
      </c>
      <c r="G221" s="114">
        <v>914</v>
      </c>
      <c r="H221" s="186">
        <f>'Calculatietool Free@home 2024'!C217</f>
        <v>0</v>
      </c>
      <c r="I221" s="207">
        <f t="shared" si="4"/>
        <v>0</v>
      </c>
    </row>
    <row r="222" spans="1:9" hidden="1" x14ac:dyDescent="0.35">
      <c r="A222" s="193" t="s">
        <v>10</v>
      </c>
      <c r="B222" s="193"/>
      <c r="C222" s="187">
        <v>54.6</v>
      </c>
      <c r="D222" s="194" t="s">
        <v>8</v>
      </c>
      <c r="E222" s="193" t="s">
        <v>11</v>
      </c>
      <c r="G222" s="186"/>
    </row>
    <row r="223" spans="1:9" hidden="1" x14ac:dyDescent="0.35">
      <c r="A223" s="193" t="s">
        <v>14</v>
      </c>
      <c r="B223" s="193"/>
      <c r="C223" s="187">
        <v>209</v>
      </c>
      <c r="D223" s="194" t="s">
        <v>8</v>
      </c>
      <c r="E223" s="193" t="s">
        <v>15</v>
      </c>
      <c r="G223" s="186"/>
    </row>
    <row r="224" spans="1:9" hidden="1" x14ac:dyDescent="0.35">
      <c r="A224" s="193" t="s">
        <v>12</v>
      </c>
      <c r="B224" s="193"/>
      <c r="C224" s="187">
        <v>82.4</v>
      </c>
      <c r="D224" s="194" t="s">
        <v>8</v>
      </c>
      <c r="E224" s="193" t="s">
        <v>13</v>
      </c>
      <c r="G224" s="186"/>
    </row>
    <row r="225" spans="1:7" hidden="1" x14ac:dyDescent="0.35">
      <c r="A225" s="193" t="s">
        <v>804</v>
      </c>
      <c r="B225" s="193"/>
      <c r="D225" s="194" t="s">
        <v>8</v>
      </c>
      <c r="E225" s="193" t="s">
        <v>16</v>
      </c>
      <c r="G225" s="186"/>
    </row>
    <row r="226" spans="1:7" hidden="1" x14ac:dyDescent="0.35">
      <c r="A226" s="193" t="s">
        <v>17</v>
      </c>
      <c r="B226" s="193"/>
      <c r="C226" s="187">
        <v>463</v>
      </c>
      <c r="D226" s="194" t="s">
        <v>8</v>
      </c>
      <c r="E226" s="193" t="s">
        <v>18</v>
      </c>
      <c r="G226" s="186"/>
    </row>
    <row r="227" spans="1:7" hidden="1" x14ac:dyDescent="0.35">
      <c r="A227" s="193" t="s">
        <v>626</v>
      </c>
      <c r="B227" s="193"/>
      <c r="C227" s="187">
        <v>487</v>
      </c>
      <c r="D227" s="194" t="s">
        <v>8</v>
      </c>
      <c r="E227" s="186" t="s">
        <v>631</v>
      </c>
      <c r="G227" s="186"/>
    </row>
    <row r="228" spans="1:7" hidden="1" x14ac:dyDescent="0.35">
      <c r="A228" s="193" t="s">
        <v>805</v>
      </c>
      <c r="B228" s="193"/>
      <c r="D228" s="194" t="s">
        <v>8</v>
      </c>
      <c r="E228" s="193" t="s">
        <v>22</v>
      </c>
      <c r="G228" s="186"/>
    </row>
    <row r="229" spans="1:7" hidden="1" x14ac:dyDescent="0.35">
      <c r="A229" s="193" t="s">
        <v>19</v>
      </c>
      <c r="B229" s="193"/>
      <c r="C229" s="187">
        <v>236</v>
      </c>
      <c r="D229" s="194" t="s">
        <v>8</v>
      </c>
      <c r="E229" s="193" t="s">
        <v>20</v>
      </c>
      <c r="G229" s="186"/>
    </row>
    <row r="230" spans="1:7" hidden="1" x14ac:dyDescent="0.35">
      <c r="A230" s="193" t="s">
        <v>21</v>
      </c>
      <c r="B230" s="193"/>
      <c r="C230" s="187">
        <v>273</v>
      </c>
      <c r="D230" s="194" t="s">
        <v>8</v>
      </c>
      <c r="E230" s="193" t="s">
        <v>550</v>
      </c>
      <c r="G230" s="186"/>
    </row>
    <row r="231" spans="1:7" x14ac:dyDescent="0.35">
      <c r="A231" s="193" t="s">
        <v>29</v>
      </c>
      <c r="B231" s="193"/>
      <c r="D231" s="194" t="s">
        <v>2</v>
      </c>
      <c r="E231" s="193" t="s">
        <v>30</v>
      </c>
    </row>
    <row r="232" spans="1:7" hidden="1" x14ac:dyDescent="0.35">
      <c r="A232" s="193" t="s">
        <v>625</v>
      </c>
      <c r="B232" s="193"/>
      <c r="C232" s="187">
        <v>98.9</v>
      </c>
      <c r="D232" s="194" t="s">
        <v>3</v>
      </c>
      <c r="E232" s="193" t="s">
        <v>4</v>
      </c>
      <c r="G232" s="186"/>
    </row>
    <row r="233" spans="1:7" hidden="1" x14ac:dyDescent="0.35">
      <c r="A233" s="193" t="s">
        <v>536</v>
      </c>
      <c r="B233" s="193"/>
      <c r="C233" s="187">
        <v>428</v>
      </c>
      <c r="D233" s="194" t="s">
        <v>8</v>
      </c>
      <c r="E233" s="193" t="s">
        <v>551</v>
      </c>
      <c r="G233" s="186"/>
    </row>
    <row r="234" spans="1:7" hidden="1" x14ac:dyDescent="0.35">
      <c r="A234" s="193" t="s">
        <v>537</v>
      </c>
      <c r="B234" s="193"/>
      <c r="C234" s="187">
        <v>643</v>
      </c>
      <c r="D234" s="194" t="s">
        <v>8</v>
      </c>
      <c r="E234" s="193" t="s">
        <v>552</v>
      </c>
      <c r="G234" s="186"/>
    </row>
    <row r="235" spans="1:7" hidden="1" x14ac:dyDescent="0.35">
      <c r="A235" s="193"/>
      <c r="B235" s="193"/>
      <c r="E235" s="193"/>
      <c r="G235" s="186"/>
    </row>
    <row r="236" spans="1:7" hidden="1" x14ac:dyDescent="0.35">
      <c r="A236" s="193" t="s">
        <v>647</v>
      </c>
      <c r="B236" s="193"/>
      <c r="C236" s="187">
        <v>93.8</v>
      </c>
      <c r="D236" s="194" t="s">
        <v>438</v>
      </c>
      <c r="E236" s="193" t="s">
        <v>561</v>
      </c>
      <c r="G236" s="186"/>
    </row>
    <row r="237" spans="1:7" x14ac:dyDescent="0.35">
      <c r="A237" s="193" t="s">
        <v>539</v>
      </c>
      <c r="B237" s="193"/>
      <c r="C237" s="187">
        <v>508</v>
      </c>
      <c r="D237" s="194" t="s">
        <v>2</v>
      </c>
      <c r="E237" s="193" t="s">
        <v>549</v>
      </c>
    </row>
    <row r="238" spans="1:7" hidden="1" x14ac:dyDescent="0.35">
      <c r="A238" s="193" t="s">
        <v>559</v>
      </c>
      <c r="B238" s="193"/>
      <c r="C238" s="187">
        <v>38.200000000000003</v>
      </c>
      <c r="D238" s="194" t="s">
        <v>3</v>
      </c>
      <c r="E238" s="193" t="s">
        <v>560</v>
      </c>
      <c r="G238" s="186"/>
    </row>
    <row r="239" spans="1:7" hidden="1" x14ac:dyDescent="0.35">
      <c r="A239" s="193" t="s">
        <v>5</v>
      </c>
      <c r="B239" s="193"/>
      <c r="C239" s="187">
        <v>38.200000000000003</v>
      </c>
      <c r="D239" s="194" t="s">
        <v>3</v>
      </c>
      <c r="E239" s="193" t="s">
        <v>6</v>
      </c>
      <c r="G239" s="186"/>
    </row>
    <row r="240" spans="1:7" hidden="1" x14ac:dyDescent="0.35">
      <c r="A240" s="195"/>
      <c r="B240" s="195"/>
      <c r="E240" s="195"/>
    </row>
    <row r="241" spans="1:10" x14ac:dyDescent="0.35">
      <c r="A241" s="196" t="s">
        <v>563</v>
      </c>
      <c r="B241" s="196"/>
      <c r="C241" s="187">
        <v>4.3499999999999996</v>
      </c>
      <c r="D241" s="194" t="s">
        <v>2</v>
      </c>
      <c r="E241" s="186" t="s">
        <v>582</v>
      </c>
      <c r="F241" s="207">
        <f>C241-F217</f>
        <v>0.11999999999999922</v>
      </c>
      <c r="G241" s="114">
        <v>212</v>
      </c>
      <c r="H241" s="186">
        <f>H217</f>
        <v>0</v>
      </c>
      <c r="I241" s="207">
        <f>F241*H241</f>
        <v>0</v>
      </c>
    </row>
    <row r="242" spans="1:10" x14ac:dyDescent="0.35">
      <c r="A242" s="186" t="s">
        <v>569</v>
      </c>
      <c r="C242" s="187">
        <v>4.2300000000000004</v>
      </c>
      <c r="D242" s="194" t="s">
        <v>2</v>
      </c>
      <c r="E242" s="186" t="s">
        <v>583</v>
      </c>
      <c r="F242" s="207">
        <f>C242-F217</f>
        <v>0</v>
      </c>
      <c r="G242" s="114">
        <v>214</v>
      </c>
      <c r="H242" s="186">
        <f>H217</f>
        <v>0</v>
      </c>
      <c r="I242" s="207">
        <f t="shared" ref="I242:I253" si="5">F242*H242</f>
        <v>0</v>
      </c>
    </row>
    <row r="243" spans="1:10" x14ac:dyDescent="0.35">
      <c r="A243" s="186" t="s">
        <v>564</v>
      </c>
      <c r="C243" s="187">
        <v>5.55</v>
      </c>
      <c r="D243" s="194" t="s">
        <v>2</v>
      </c>
      <c r="E243" s="186" t="s">
        <v>584</v>
      </c>
      <c r="F243" s="207">
        <f>C243-F217</f>
        <v>1.3199999999999994</v>
      </c>
      <c r="G243" s="114">
        <v>82</v>
      </c>
      <c r="H243" s="186">
        <f>H217</f>
        <v>0</v>
      </c>
      <c r="I243" s="207">
        <f t="shared" si="5"/>
        <v>0</v>
      </c>
    </row>
    <row r="244" spans="1:10" x14ac:dyDescent="0.35">
      <c r="A244" s="186" t="s">
        <v>565</v>
      </c>
      <c r="C244" s="187">
        <v>6.9</v>
      </c>
      <c r="D244" s="194" t="s">
        <v>2</v>
      </c>
      <c r="E244" s="186" t="s">
        <v>585</v>
      </c>
      <c r="F244" s="207">
        <f>C244-F217</f>
        <v>2.67</v>
      </c>
      <c r="G244" s="114">
        <v>83</v>
      </c>
      <c r="H244" s="186">
        <f>H217</f>
        <v>0</v>
      </c>
      <c r="I244" s="207">
        <f t="shared" si="5"/>
        <v>0</v>
      </c>
    </row>
    <row r="245" spans="1:10" x14ac:dyDescent="0.35">
      <c r="A245" s="186" t="s">
        <v>566</v>
      </c>
      <c r="C245" s="187">
        <v>7.75</v>
      </c>
      <c r="D245" s="194" t="s">
        <v>2</v>
      </c>
      <c r="E245" s="186" t="s">
        <v>586</v>
      </c>
      <c r="F245" s="207">
        <f>C245-F217</f>
        <v>3.5199999999999996</v>
      </c>
      <c r="G245" s="114">
        <v>866</v>
      </c>
      <c r="H245" s="186">
        <f>H217</f>
        <v>0</v>
      </c>
      <c r="I245" s="207">
        <f t="shared" si="5"/>
        <v>0</v>
      </c>
    </row>
    <row r="246" spans="1:10" x14ac:dyDescent="0.35">
      <c r="A246" s="186" t="s">
        <v>567</v>
      </c>
      <c r="C246" s="187">
        <v>6.9</v>
      </c>
      <c r="D246" s="194" t="s">
        <v>2</v>
      </c>
      <c r="E246" s="186" t="s">
        <v>587</v>
      </c>
      <c r="F246" s="207">
        <f>C246-F217</f>
        <v>2.67</v>
      </c>
      <c r="G246" s="114">
        <v>884</v>
      </c>
      <c r="H246" s="186">
        <f>H217</f>
        <v>0</v>
      </c>
      <c r="I246" s="207">
        <f t="shared" si="5"/>
        <v>0</v>
      </c>
    </row>
    <row r="247" spans="1:10" x14ac:dyDescent="0.35">
      <c r="A247" s="186" t="s">
        <v>568</v>
      </c>
      <c r="C247" s="187">
        <v>6.9</v>
      </c>
      <c r="D247" s="194" t="s">
        <v>2</v>
      </c>
      <c r="E247" s="186" t="s">
        <v>588</v>
      </c>
      <c r="F247" s="207">
        <f>F246</f>
        <v>2.67</v>
      </c>
      <c r="G247" s="114">
        <v>885</v>
      </c>
      <c r="H247" s="186">
        <f>H217</f>
        <v>0</v>
      </c>
      <c r="I247" s="207">
        <f t="shared" si="5"/>
        <v>0</v>
      </c>
    </row>
    <row r="248" spans="1:10" x14ac:dyDescent="0.35">
      <c r="A248" s="186" t="s">
        <v>570</v>
      </c>
      <c r="C248" s="187">
        <v>4.3499999999999996</v>
      </c>
      <c r="D248" s="194" t="s">
        <v>2</v>
      </c>
      <c r="E248" s="196" t="s">
        <v>576</v>
      </c>
      <c r="F248" s="207">
        <f t="shared" ref="F248:F253" si="6">F241</f>
        <v>0.11999999999999922</v>
      </c>
      <c r="G248" s="114">
        <v>212</v>
      </c>
      <c r="H248" s="186">
        <f>H221</f>
        <v>0</v>
      </c>
      <c r="I248" s="207">
        <f t="shared" si="5"/>
        <v>0</v>
      </c>
    </row>
    <row r="249" spans="1:10" x14ac:dyDescent="0.35">
      <c r="A249" s="186" t="s">
        <v>571</v>
      </c>
      <c r="C249" s="187">
        <v>4.2300000000000004</v>
      </c>
      <c r="D249" s="194" t="s">
        <v>2</v>
      </c>
      <c r="E249" s="186" t="s">
        <v>577</v>
      </c>
      <c r="F249" s="207">
        <f t="shared" si="6"/>
        <v>0</v>
      </c>
      <c r="G249" s="114">
        <v>214</v>
      </c>
      <c r="H249" s="186">
        <f>H221</f>
        <v>0</v>
      </c>
      <c r="I249" s="207">
        <f t="shared" si="5"/>
        <v>0</v>
      </c>
    </row>
    <row r="250" spans="1:10" x14ac:dyDescent="0.35">
      <c r="A250" s="186" t="s">
        <v>572</v>
      </c>
      <c r="C250" s="187">
        <v>5.55</v>
      </c>
      <c r="D250" s="194" t="s">
        <v>2</v>
      </c>
      <c r="E250" s="186" t="s">
        <v>578</v>
      </c>
      <c r="F250" s="207">
        <f t="shared" si="6"/>
        <v>1.3199999999999994</v>
      </c>
      <c r="G250" s="114">
        <v>82</v>
      </c>
      <c r="H250" s="186">
        <f>H221</f>
        <v>0</v>
      </c>
      <c r="I250" s="207">
        <f t="shared" si="5"/>
        <v>0</v>
      </c>
    </row>
    <row r="251" spans="1:10" x14ac:dyDescent="0.35">
      <c r="A251" s="186" t="s">
        <v>573</v>
      </c>
      <c r="C251" s="187">
        <v>6.9</v>
      </c>
      <c r="D251" s="194" t="s">
        <v>2</v>
      </c>
      <c r="E251" s="186" t="s">
        <v>579</v>
      </c>
      <c r="F251" s="207">
        <f t="shared" si="6"/>
        <v>2.67</v>
      </c>
      <c r="G251" s="114">
        <v>83</v>
      </c>
      <c r="H251" s="186">
        <f>H221</f>
        <v>0</v>
      </c>
      <c r="I251" s="207">
        <f t="shared" si="5"/>
        <v>0</v>
      </c>
    </row>
    <row r="252" spans="1:10" x14ac:dyDescent="0.35">
      <c r="A252" s="186" t="s">
        <v>574</v>
      </c>
      <c r="C252" s="187">
        <v>7.75</v>
      </c>
      <c r="D252" s="194" t="s">
        <v>2</v>
      </c>
      <c r="E252" s="186" t="s">
        <v>580</v>
      </c>
      <c r="F252" s="207">
        <f t="shared" si="6"/>
        <v>3.5199999999999996</v>
      </c>
      <c r="G252" s="114">
        <v>866</v>
      </c>
      <c r="H252" s="186">
        <f>H221</f>
        <v>0</v>
      </c>
      <c r="I252" s="207">
        <f t="shared" si="5"/>
        <v>0</v>
      </c>
    </row>
    <row r="253" spans="1:10" x14ac:dyDescent="0.35">
      <c r="A253" s="186" t="s">
        <v>575</v>
      </c>
      <c r="C253" s="187">
        <v>6.9</v>
      </c>
      <c r="D253" s="194" t="s">
        <v>2</v>
      </c>
      <c r="E253" s="186" t="s">
        <v>581</v>
      </c>
      <c r="F253" s="207">
        <f t="shared" si="6"/>
        <v>2.67</v>
      </c>
      <c r="G253" s="114">
        <v>884</v>
      </c>
      <c r="H253" s="186">
        <f>H221</f>
        <v>0</v>
      </c>
      <c r="I253" s="207">
        <f t="shared" si="5"/>
        <v>0</v>
      </c>
    </row>
    <row r="254" spans="1:10" hidden="1" x14ac:dyDescent="0.35">
      <c r="A254" s="186" t="s">
        <v>590</v>
      </c>
      <c r="C254" s="187">
        <v>149</v>
      </c>
      <c r="D254" s="194" t="s">
        <v>8</v>
      </c>
      <c r="E254" s="186" t="s">
        <v>591</v>
      </c>
      <c r="G254" s="186"/>
    </row>
    <row r="255" spans="1:10" hidden="1" x14ac:dyDescent="0.35">
      <c r="A255" s="186" t="s">
        <v>593</v>
      </c>
      <c r="C255" s="187">
        <v>489</v>
      </c>
      <c r="D255" s="194" t="s">
        <v>8</v>
      </c>
      <c r="E255" s="186" t="s">
        <v>594</v>
      </c>
      <c r="G255" s="186"/>
    </row>
    <row r="256" spans="1:10" hidden="1" x14ac:dyDescent="0.35">
      <c r="A256" s="99" t="s">
        <v>600</v>
      </c>
      <c r="B256" s="99"/>
      <c r="C256" s="188">
        <v>50.1</v>
      </c>
      <c r="D256" s="194" t="s">
        <v>606</v>
      </c>
      <c r="E256" s="197" t="s">
        <v>607</v>
      </c>
      <c r="F256" s="100"/>
      <c r="G256" s="99"/>
      <c r="H256" s="99"/>
      <c r="I256" s="99"/>
      <c r="J256" s="99"/>
    </row>
    <row r="257" spans="1:10" hidden="1" x14ac:dyDescent="0.35">
      <c r="A257" s="99"/>
      <c r="B257" s="99"/>
      <c r="C257" s="188"/>
      <c r="E257" s="198"/>
      <c r="F257" s="100"/>
      <c r="G257" s="99"/>
      <c r="H257" s="99"/>
      <c r="I257" s="99"/>
      <c r="J257" s="99"/>
    </row>
    <row r="258" spans="1:10" hidden="1" x14ac:dyDescent="0.35">
      <c r="A258" s="99" t="s">
        <v>601</v>
      </c>
      <c r="B258" s="99"/>
      <c r="C258" s="188">
        <v>69.099999999999994</v>
      </c>
      <c r="D258" s="194" t="s">
        <v>606</v>
      </c>
      <c r="E258" s="198" t="s">
        <v>602</v>
      </c>
      <c r="F258" s="100"/>
      <c r="G258" s="99"/>
      <c r="H258" s="99"/>
      <c r="I258" s="99"/>
      <c r="J258" s="99"/>
    </row>
    <row r="259" spans="1:10" hidden="1" x14ac:dyDescent="0.35">
      <c r="A259" s="99">
        <v>6828</v>
      </c>
      <c r="B259" s="99"/>
      <c r="C259" s="188">
        <v>73.7</v>
      </c>
      <c r="D259" s="194" t="s">
        <v>606</v>
      </c>
      <c r="E259" s="198" t="s">
        <v>608</v>
      </c>
      <c r="F259" s="100"/>
      <c r="G259" s="99"/>
      <c r="H259" s="99"/>
      <c r="I259" s="99"/>
      <c r="J259" s="99"/>
    </row>
    <row r="260" spans="1:10" hidden="1" x14ac:dyDescent="0.35">
      <c r="A260" s="198" t="s">
        <v>603</v>
      </c>
      <c r="B260" s="99"/>
      <c r="C260" s="188">
        <v>60.5</v>
      </c>
      <c r="D260" s="194" t="s">
        <v>606</v>
      </c>
      <c r="E260" s="198" t="s">
        <v>609</v>
      </c>
      <c r="F260" s="100"/>
      <c r="G260" s="99"/>
      <c r="H260" s="99"/>
      <c r="I260" s="99"/>
      <c r="J260" s="99"/>
    </row>
    <row r="261" spans="1:10" x14ac:dyDescent="0.35">
      <c r="A261" s="99" t="s">
        <v>604</v>
      </c>
      <c r="B261" s="99"/>
      <c r="C261" s="187">
        <v>86</v>
      </c>
      <c r="D261" s="194" t="s">
        <v>2</v>
      </c>
      <c r="E261" s="198" t="s">
        <v>605</v>
      </c>
      <c r="F261" s="100"/>
      <c r="H261" s="99"/>
      <c r="I261" s="99"/>
      <c r="J261" s="99"/>
    </row>
    <row r="262" spans="1:10" ht="14.25" hidden="1" customHeight="1" x14ac:dyDescent="0.35">
      <c r="A262" s="199" t="s">
        <v>613</v>
      </c>
      <c r="B262" s="199"/>
      <c r="C262" s="187">
        <v>68.5</v>
      </c>
      <c r="D262" s="194" t="s">
        <v>3</v>
      </c>
      <c r="E262" s="199" t="s">
        <v>614</v>
      </c>
      <c r="G262" s="186"/>
    </row>
    <row r="263" spans="1:10" x14ac:dyDescent="0.35">
      <c r="A263" s="186" t="s">
        <v>622</v>
      </c>
      <c r="C263" s="187">
        <v>14.75</v>
      </c>
      <c r="D263" s="194" t="s">
        <v>2</v>
      </c>
      <c r="E263" s="186" t="s">
        <v>624</v>
      </c>
    </row>
    <row r="264" spans="1:10" hidden="1" x14ac:dyDescent="0.35">
      <c r="A264" s="193" t="s">
        <v>628</v>
      </c>
      <c r="C264" s="187">
        <v>21.6</v>
      </c>
      <c r="D264" s="194" t="s">
        <v>8</v>
      </c>
      <c r="E264" s="186" t="s">
        <v>632</v>
      </c>
      <c r="G264" s="186"/>
    </row>
    <row r="265" spans="1:10" hidden="1" x14ac:dyDescent="0.35">
      <c r="A265" s="193" t="s">
        <v>629</v>
      </c>
      <c r="C265" s="187">
        <v>2397</v>
      </c>
      <c r="D265" s="194" t="s">
        <v>8</v>
      </c>
      <c r="E265" s="186" t="s">
        <v>633</v>
      </c>
      <c r="G265" s="186"/>
    </row>
    <row r="266" spans="1:10" hidden="1" x14ac:dyDescent="0.35">
      <c r="A266" s="193" t="s">
        <v>627</v>
      </c>
      <c r="D266" s="194" t="s">
        <v>8</v>
      </c>
      <c r="E266" s="186" t="s">
        <v>630</v>
      </c>
      <c r="G266" s="186"/>
    </row>
    <row r="267" spans="1:10" hidden="1" x14ac:dyDescent="0.35">
      <c r="A267" s="193"/>
      <c r="G267" s="186"/>
    </row>
    <row r="268" spans="1:10" hidden="1" x14ac:dyDescent="0.35">
      <c r="A268" s="193"/>
      <c r="G268" s="186"/>
    </row>
    <row r="269" spans="1:10" hidden="1" x14ac:dyDescent="0.35">
      <c r="A269" s="193"/>
      <c r="G269" s="186"/>
    </row>
    <row r="270" spans="1:10" hidden="1" x14ac:dyDescent="0.35">
      <c r="A270" s="193"/>
      <c r="G270" s="186"/>
    </row>
    <row r="271" spans="1:10" hidden="1" x14ac:dyDescent="0.35">
      <c r="A271" s="193"/>
      <c r="G271" s="186"/>
    </row>
    <row r="272" spans="1:10" hidden="1" x14ac:dyDescent="0.35">
      <c r="A272" s="193"/>
      <c r="G272" s="186"/>
    </row>
    <row r="273" spans="1:6" s="186" customFormat="1" hidden="1" x14ac:dyDescent="0.35">
      <c r="A273" s="193"/>
      <c r="C273" s="187"/>
      <c r="D273" s="194"/>
      <c r="F273" s="207"/>
    </row>
    <row r="274" spans="1:6" s="186" customFormat="1" hidden="1" x14ac:dyDescent="0.35">
      <c r="A274" s="193"/>
      <c r="C274" s="187"/>
      <c r="D274" s="194"/>
      <c r="F274" s="207"/>
    </row>
    <row r="275" spans="1:6" s="186" customFormat="1" hidden="1" x14ac:dyDescent="0.35">
      <c r="A275" s="193"/>
      <c r="C275" s="187"/>
      <c r="D275" s="194"/>
      <c r="F275" s="207"/>
    </row>
    <row r="276" spans="1:6" s="186" customFormat="1" hidden="1" x14ac:dyDescent="0.35">
      <c r="A276" s="193"/>
      <c r="C276" s="187"/>
      <c r="D276" s="194"/>
      <c r="F276" s="207"/>
    </row>
    <row r="277" spans="1:6" s="186" customFormat="1" hidden="1" x14ac:dyDescent="0.35">
      <c r="A277" s="193"/>
      <c r="C277" s="187"/>
      <c r="D277" s="194"/>
      <c r="F277" s="207"/>
    </row>
    <row r="278" spans="1:6" s="186" customFormat="1" hidden="1" x14ac:dyDescent="0.35">
      <c r="A278" s="193"/>
      <c r="C278" s="187"/>
      <c r="D278" s="194"/>
      <c r="F278" s="207"/>
    </row>
    <row r="279" spans="1:6" s="186" customFormat="1" hidden="1" x14ac:dyDescent="0.35">
      <c r="C279" s="187"/>
      <c r="D279" s="194"/>
      <c r="F279" s="207"/>
    </row>
    <row r="280" spans="1:6" s="186" customFormat="1" hidden="1" x14ac:dyDescent="0.35">
      <c r="C280" s="187"/>
      <c r="D280" s="194"/>
      <c r="F280" s="207"/>
    </row>
    <row r="281" spans="1:6" s="186" customFormat="1" hidden="1" x14ac:dyDescent="0.35">
      <c r="C281" s="187"/>
      <c r="D281" s="194"/>
      <c r="F281" s="207"/>
    </row>
    <row r="282" spans="1:6" s="186" customFormat="1" hidden="1" x14ac:dyDescent="0.35">
      <c r="C282" s="187"/>
      <c r="D282" s="194"/>
      <c r="F282" s="207"/>
    </row>
    <row r="283" spans="1:6" s="186" customFormat="1" hidden="1" x14ac:dyDescent="0.35">
      <c r="C283" s="187"/>
      <c r="D283" s="194"/>
      <c r="F283" s="207"/>
    </row>
    <row r="284" spans="1:6" s="186" customFormat="1" hidden="1" x14ac:dyDescent="0.35">
      <c r="C284" s="187"/>
      <c r="D284" s="194"/>
      <c r="F284" s="207"/>
    </row>
    <row r="285" spans="1:6" s="186" customFormat="1" hidden="1" x14ac:dyDescent="0.35">
      <c r="A285" s="186" t="s">
        <v>636</v>
      </c>
      <c r="C285" s="187">
        <v>87.9</v>
      </c>
      <c r="D285" s="194" t="s">
        <v>638</v>
      </c>
      <c r="E285" s="186" t="s">
        <v>639</v>
      </c>
      <c r="F285" s="207"/>
    </row>
    <row r="286" spans="1:6" s="186" customFormat="1" hidden="1" x14ac:dyDescent="0.35">
      <c r="A286" s="186" t="s">
        <v>637</v>
      </c>
      <c r="C286" s="187">
        <v>87.9</v>
      </c>
      <c r="D286" s="194" t="s">
        <v>638</v>
      </c>
      <c r="E286" s="186" t="s">
        <v>640</v>
      </c>
      <c r="F286" s="207"/>
    </row>
    <row r="287" spans="1:6" s="186" customFormat="1" hidden="1" x14ac:dyDescent="0.35">
      <c r="C287" s="187"/>
      <c r="D287" s="194"/>
      <c r="F287" s="207"/>
    </row>
    <row r="288" spans="1:6" s="186" customFormat="1" hidden="1" x14ac:dyDescent="0.35">
      <c r="C288" s="187"/>
      <c r="D288" s="194"/>
      <c r="E288" s="200"/>
      <c r="F288" s="207"/>
    </row>
    <row r="289" spans="1:9" hidden="1" x14ac:dyDescent="0.35">
      <c r="E289" s="200"/>
      <c r="G289" s="186"/>
    </row>
    <row r="290" spans="1:9" hidden="1" x14ac:dyDescent="0.35">
      <c r="A290" s="186" t="s">
        <v>648</v>
      </c>
      <c r="C290" s="187">
        <v>32.200000000000003</v>
      </c>
      <c r="D290" s="194" t="s">
        <v>438</v>
      </c>
      <c r="E290" s="201" t="s">
        <v>649</v>
      </c>
      <c r="G290" s="186"/>
    </row>
    <row r="291" spans="1:9" x14ac:dyDescent="0.35">
      <c r="A291" s="186" t="s">
        <v>650</v>
      </c>
      <c r="C291" s="187">
        <v>763</v>
      </c>
      <c r="D291" s="194" t="s">
        <v>2</v>
      </c>
      <c r="E291" s="186" t="s">
        <v>651</v>
      </c>
    </row>
    <row r="292" spans="1:9" x14ac:dyDescent="0.35">
      <c r="A292" s="200" t="s">
        <v>674</v>
      </c>
      <c r="C292" s="187">
        <v>60.87</v>
      </c>
      <c r="D292" s="200" t="s">
        <v>2</v>
      </c>
      <c r="E292" s="200" t="s">
        <v>698</v>
      </c>
    </row>
    <row r="293" spans="1:9" x14ac:dyDescent="0.35">
      <c r="A293" s="200" t="s">
        <v>675</v>
      </c>
      <c r="C293" s="187">
        <v>72.2</v>
      </c>
      <c r="D293" s="200" t="s">
        <v>2</v>
      </c>
      <c r="E293" s="200" t="s">
        <v>699</v>
      </c>
    </row>
    <row r="294" spans="1:9" x14ac:dyDescent="0.35">
      <c r="A294" s="200" t="s">
        <v>676</v>
      </c>
      <c r="C294" s="187">
        <v>139</v>
      </c>
      <c r="D294" s="200" t="s">
        <v>2</v>
      </c>
      <c r="E294" s="200" t="s">
        <v>700</v>
      </c>
      <c r="F294" s="207">
        <f>C294-F304</f>
        <v>19</v>
      </c>
      <c r="G294" s="114">
        <v>212</v>
      </c>
      <c r="H294" s="186">
        <f>H304</f>
        <v>0</v>
      </c>
      <c r="I294" s="208">
        <f t="shared" ref="I294:I303" si="7">H294*F294</f>
        <v>0</v>
      </c>
    </row>
    <row r="295" spans="1:9" x14ac:dyDescent="0.35">
      <c r="A295" s="200" t="s">
        <v>677</v>
      </c>
      <c r="C295" s="187">
        <v>138</v>
      </c>
      <c r="D295" s="200" t="s">
        <v>2</v>
      </c>
      <c r="E295" s="200" t="s">
        <v>701</v>
      </c>
      <c r="F295" s="207">
        <f>C295-F304</f>
        <v>18</v>
      </c>
      <c r="G295" s="114">
        <v>214</v>
      </c>
      <c r="H295" s="186">
        <f>H304</f>
        <v>0</v>
      </c>
      <c r="I295" s="208">
        <f t="shared" si="7"/>
        <v>0</v>
      </c>
    </row>
    <row r="296" spans="1:9" x14ac:dyDescent="0.35">
      <c r="A296" s="200" t="s">
        <v>678</v>
      </c>
      <c r="C296" s="187">
        <v>134</v>
      </c>
      <c r="D296" s="200" t="s">
        <v>2</v>
      </c>
      <c r="E296" s="200" t="s">
        <v>702</v>
      </c>
      <c r="F296" s="207">
        <f>C296-F304</f>
        <v>14</v>
      </c>
      <c r="G296" s="114">
        <v>803</v>
      </c>
      <c r="H296" s="186">
        <f>H304</f>
        <v>0</v>
      </c>
      <c r="I296" s="208">
        <f t="shared" si="7"/>
        <v>0</v>
      </c>
    </row>
    <row r="297" spans="1:9" x14ac:dyDescent="0.35">
      <c r="A297" s="200" t="s">
        <v>679</v>
      </c>
      <c r="C297" s="187">
        <v>133</v>
      </c>
      <c r="D297" s="200" t="s">
        <v>2</v>
      </c>
      <c r="E297" s="200" t="s">
        <v>703</v>
      </c>
      <c r="F297" s="207">
        <f>C297-F304</f>
        <v>13</v>
      </c>
      <c r="G297" s="114">
        <v>81</v>
      </c>
      <c r="H297" s="186">
        <f>H304</f>
        <v>0</v>
      </c>
      <c r="I297" s="208">
        <f t="shared" si="7"/>
        <v>0</v>
      </c>
    </row>
    <row r="298" spans="1:9" x14ac:dyDescent="0.35">
      <c r="A298" s="200" t="s">
        <v>680</v>
      </c>
      <c r="C298" s="187">
        <v>121</v>
      </c>
      <c r="D298" s="200" t="s">
        <v>2</v>
      </c>
      <c r="E298" s="200" t="s">
        <v>704</v>
      </c>
      <c r="F298" s="207">
        <f>C298-F304</f>
        <v>1</v>
      </c>
      <c r="G298" s="114">
        <v>82</v>
      </c>
      <c r="H298" s="186">
        <f>H304</f>
        <v>0</v>
      </c>
      <c r="I298" s="208">
        <f t="shared" si="7"/>
        <v>0</v>
      </c>
    </row>
    <row r="299" spans="1:9" x14ac:dyDescent="0.35">
      <c r="A299" s="200" t="s">
        <v>681</v>
      </c>
      <c r="C299" s="187">
        <v>132</v>
      </c>
      <c r="D299" s="200" t="s">
        <v>2</v>
      </c>
      <c r="E299" s="200" t="s">
        <v>705</v>
      </c>
      <c r="F299" s="207">
        <f>C299-F304</f>
        <v>12</v>
      </c>
      <c r="G299" s="114">
        <v>83</v>
      </c>
      <c r="H299" s="186">
        <f>H304</f>
        <v>0</v>
      </c>
      <c r="I299" s="208">
        <f t="shared" si="7"/>
        <v>0</v>
      </c>
    </row>
    <row r="300" spans="1:9" x14ac:dyDescent="0.35">
      <c r="A300" s="200" t="s">
        <v>682</v>
      </c>
      <c r="C300" s="187">
        <v>122</v>
      </c>
      <c r="D300" s="200" t="s">
        <v>2</v>
      </c>
      <c r="E300" s="200" t="s">
        <v>706</v>
      </c>
      <c r="F300" s="207">
        <f>C300-F304</f>
        <v>2</v>
      </c>
      <c r="G300" s="114">
        <v>84</v>
      </c>
      <c r="H300" s="186">
        <f>H304</f>
        <v>0</v>
      </c>
      <c r="I300" s="208">
        <f t="shared" si="7"/>
        <v>0</v>
      </c>
    </row>
    <row r="301" spans="1:9" x14ac:dyDescent="0.35">
      <c r="A301" s="200" t="s">
        <v>683</v>
      </c>
      <c r="C301" s="187">
        <v>138</v>
      </c>
      <c r="D301" s="200" t="s">
        <v>2</v>
      </c>
      <c r="E301" s="200" t="s">
        <v>707</v>
      </c>
      <c r="F301" s="207">
        <f>C301-F304</f>
        <v>18</v>
      </c>
      <c r="G301" s="114">
        <v>866</v>
      </c>
      <c r="H301" s="186">
        <f>H304</f>
        <v>0</v>
      </c>
      <c r="I301" s="208">
        <f t="shared" si="7"/>
        <v>0</v>
      </c>
    </row>
    <row r="302" spans="1:9" x14ac:dyDescent="0.35">
      <c r="A302" s="200" t="s">
        <v>684</v>
      </c>
      <c r="C302" s="187">
        <v>125</v>
      </c>
      <c r="D302" s="200" t="s">
        <v>2</v>
      </c>
      <c r="E302" s="200" t="s">
        <v>708</v>
      </c>
      <c r="F302" s="207">
        <f>C302-F304</f>
        <v>5</v>
      </c>
      <c r="G302" s="114">
        <v>884</v>
      </c>
      <c r="H302" s="186">
        <f>H304</f>
        <v>0</v>
      </c>
      <c r="I302" s="208">
        <f t="shared" si="7"/>
        <v>0</v>
      </c>
    </row>
    <row r="303" spans="1:9" x14ac:dyDescent="0.35">
      <c r="A303" s="200" t="s">
        <v>685</v>
      </c>
      <c r="C303" s="187">
        <v>128</v>
      </c>
      <c r="D303" s="200" t="s">
        <v>2</v>
      </c>
      <c r="E303" s="200" t="s">
        <v>709</v>
      </c>
      <c r="F303" s="207">
        <f>C303-F304</f>
        <v>8</v>
      </c>
      <c r="G303" s="114">
        <v>885</v>
      </c>
      <c r="H303" s="186">
        <f>H304</f>
        <v>0</v>
      </c>
      <c r="I303" s="208">
        <f t="shared" si="7"/>
        <v>0</v>
      </c>
    </row>
    <row r="304" spans="1:9" x14ac:dyDescent="0.35">
      <c r="A304" s="200" t="s">
        <v>686</v>
      </c>
      <c r="C304" s="187">
        <v>120</v>
      </c>
      <c r="D304" s="200" t="s">
        <v>2</v>
      </c>
      <c r="E304" s="200" t="s">
        <v>710</v>
      </c>
      <c r="F304" s="207">
        <f>C304</f>
        <v>120</v>
      </c>
      <c r="G304" s="114">
        <v>914</v>
      </c>
      <c r="H304" s="186">
        <f>'Calculatietool Free@home 2024'!C97</f>
        <v>0</v>
      </c>
    </row>
    <row r="305" spans="1:9" x14ac:dyDescent="0.35">
      <c r="A305" s="200" t="s">
        <v>687</v>
      </c>
      <c r="C305" s="187">
        <v>121</v>
      </c>
      <c r="D305" s="200" t="s">
        <v>2</v>
      </c>
      <c r="E305" s="200" t="s">
        <v>711</v>
      </c>
      <c r="F305" s="207">
        <f>C305-F315</f>
        <v>1</v>
      </c>
      <c r="G305" s="114">
        <v>212</v>
      </c>
      <c r="H305" s="186">
        <f>H315</f>
        <v>0</v>
      </c>
      <c r="I305" s="208">
        <f>H305*F305</f>
        <v>0</v>
      </c>
    </row>
    <row r="306" spans="1:9" x14ac:dyDescent="0.35">
      <c r="A306" s="200" t="s">
        <v>688</v>
      </c>
      <c r="C306" s="187">
        <v>120</v>
      </c>
      <c r="D306" s="200" t="s">
        <v>2</v>
      </c>
      <c r="E306" s="200" t="s">
        <v>712</v>
      </c>
      <c r="F306" s="207">
        <f>C306-F315</f>
        <v>0</v>
      </c>
      <c r="G306" s="114">
        <v>214</v>
      </c>
      <c r="H306" s="186">
        <f>H315</f>
        <v>0</v>
      </c>
      <c r="I306" s="208">
        <f t="shared" ref="I306:I314" si="8">H306*F306</f>
        <v>0</v>
      </c>
    </row>
    <row r="307" spans="1:9" x14ac:dyDescent="0.35">
      <c r="A307" s="200" t="s">
        <v>689</v>
      </c>
      <c r="C307" s="187">
        <v>134</v>
      </c>
      <c r="D307" s="200" t="s">
        <v>2</v>
      </c>
      <c r="E307" s="200" t="s">
        <v>713</v>
      </c>
      <c r="F307" s="207">
        <f>C307-F315</f>
        <v>14</v>
      </c>
      <c r="G307" s="114">
        <v>803</v>
      </c>
      <c r="H307" s="186">
        <f>H315</f>
        <v>0</v>
      </c>
      <c r="I307" s="208">
        <f t="shared" si="8"/>
        <v>0</v>
      </c>
    </row>
    <row r="308" spans="1:9" x14ac:dyDescent="0.35">
      <c r="A308" s="200" t="s">
        <v>690</v>
      </c>
      <c r="C308" s="187">
        <v>133</v>
      </c>
      <c r="D308" s="200" t="s">
        <v>2</v>
      </c>
      <c r="E308" s="200" t="s">
        <v>714</v>
      </c>
      <c r="F308" s="207">
        <f>C308-F315</f>
        <v>13</v>
      </c>
      <c r="G308" s="114">
        <v>81</v>
      </c>
      <c r="H308" s="186">
        <f>H315</f>
        <v>0</v>
      </c>
      <c r="I308" s="208">
        <f t="shared" si="8"/>
        <v>0</v>
      </c>
    </row>
    <row r="309" spans="1:9" x14ac:dyDescent="0.35">
      <c r="A309" s="200" t="s">
        <v>691</v>
      </c>
      <c r="C309" s="187">
        <v>121</v>
      </c>
      <c r="D309" s="200" t="s">
        <v>2</v>
      </c>
      <c r="E309" s="200" t="s">
        <v>715</v>
      </c>
      <c r="F309" s="207">
        <f>C309-F315</f>
        <v>1</v>
      </c>
      <c r="G309" s="114">
        <v>82</v>
      </c>
      <c r="H309" s="186">
        <f>H315</f>
        <v>0</v>
      </c>
      <c r="I309" s="208">
        <f t="shared" si="8"/>
        <v>0</v>
      </c>
    </row>
    <row r="310" spans="1:9" x14ac:dyDescent="0.35">
      <c r="A310" s="200" t="s">
        <v>692</v>
      </c>
      <c r="C310" s="187">
        <v>132</v>
      </c>
      <c r="D310" s="200" t="s">
        <v>2</v>
      </c>
      <c r="E310" s="200" t="s">
        <v>716</v>
      </c>
      <c r="F310" s="207">
        <f>C310-F315</f>
        <v>12</v>
      </c>
      <c r="G310" s="114">
        <v>83</v>
      </c>
      <c r="H310" s="186">
        <f>H315</f>
        <v>0</v>
      </c>
      <c r="I310" s="208">
        <f t="shared" si="8"/>
        <v>0</v>
      </c>
    </row>
    <row r="311" spans="1:9" x14ac:dyDescent="0.35">
      <c r="A311" s="200" t="s">
        <v>693</v>
      </c>
      <c r="C311" s="187">
        <v>122</v>
      </c>
      <c r="D311" s="200" t="s">
        <v>2</v>
      </c>
      <c r="E311" s="200" t="s">
        <v>717</v>
      </c>
      <c r="F311" s="207">
        <f>C311-F315</f>
        <v>2</v>
      </c>
      <c r="G311" s="114">
        <v>84</v>
      </c>
      <c r="H311" s="186">
        <f>H315</f>
        <v>0</v>
      </c>
      <c r="I311" s="208">
        <f t="shared" si="8"/>
        <v>0</v>
      </c>
    </row>
    <row r="312" spans="1:9" x14ac:dyDescent="0.35">
      <c r="A312" s="200" t="s">
        <v>694</v>
      </c>
      <c r="C312" s="187">
        <v>138</v>
      </c>
      <c r="D312" s="200" t="s">
        <v>2</v>
      </c>
      <c r="E312" s="200" t="s">
        <v>718</v>
      </c>
      <c r="F312" s="207">
        <f>C312-F315</f>
        <v>18</v>
      </c>
      <c r="G312" s="114">
        <v>866</v>
      </c>
      <c r="H312" s="186">
        <f>H315</f>
        <v>0</v>
      </c>
      <c r="I312" s="208">
        <f t="shared" si="8"/>
        <v>0</v>
      </c>
    </row>
    <row r="313" spans="1:9" x14ac:dyDescent="0.35">
      <c r="A313" s="200" t="s">
        <v>695</v>
      </c>
      <c r="C313" s="187">
        <v>125</v>
      </c>
      <c r="D313" s="200" t="s">
        <v>2</v>
      </c>
      <c r="E313" s="200" t="s">
        <v>719</v>
      </c>
      <c r="F313" s="207">
        <f>C313-F315</f>
        <v>5</v>
      </c>
      <c r="G313" s="114">
        <v>884</v>
      </c>
      <c r="H313" s="186">
        <f>H315</f>
        <v>0</v>
      </c>
      <c r="I313" s="208">
        <f t="shared" si="8"/>
        <v>0</v>
      </c>
    </row>
    <row r="314" spans="1:9" x14ac:dyDescent="0.35">
      <c r="A314" s="200" t="s">
        <v>696</v>
      </c>
      <c r="C314" s="187">
        <v>128</v>
      </c>
      <c r="D314" s="200" t="s">
        <v>2</v>
      </c>
      <c r="E314" s="200" t="s">
        <v>720</v>
      </c>
      <c r="F314" s="207">
        <f>C314-F315</f>
        <v>8</v>
      </c>
      <c r="G314" s="114">
        <v>885</v>
      </c>
      <c r="H314" s="186">
        <f>H315</f>
        <v>0</v>
      </c>
      <c r="I314" s="208">
        <f t="shared" si="8"/>
        <v>0</v>
      </c>
    </row>
    <row r="315" spans="1:9" x14ac:dyDescent="0.35">
      <c r="A315" s="200" t="s">
        <v>697</v>
      </c>
      <c r="C315" s="187">
        <v>120</v>
      </c>
      <c r="D315" s="200" t="s">
        <v>2</v>
      </c>
      <c r="E315" s="200" t="s">
        <v>721</v>
      </c>
      <c r="F315" s="207">
        <f>C315</f>
        <v>120</v>
      </c>
      <c r="G315" s="114">
        <v>914</v>
      </c>
      <c r="H315" s="186">
        <f>'Calculatietool Free@home 2024'!C98</f>
        <v>0</v>
      </c>
    </row>
    <row r="316" spans="1:9" hidden="1" x14ac:dyDescent="0.35">
      <c r="A316" s="186" t="s">
        <v>652</v>
      </c>
      <c r="C316" s="187">
        <v>1167</v>
      </c>
      <c r="D316" s="194" t="s">
        <v>722</v>
      </c>
      <c r="E316" s="196" t="s">
        <v>653</v>
      </c>
      <c r="G316" s="186"/>
    </row>
    <row r="317" spans="1:9" hidden="1" x14ac:dyDescent="0.35">
      <c r="A317" s="186" t="s">
        <v>654</v>
      </c>
      <c r="C317" s="187">
        <v>1267</v>
      </c>
      <c r="D317" s="194" t="s">
        <v>722</v>
      </c>
      <c r="E317" s="196" t="s">
        <v>655</v>
      </c>
      <c r="G317" s="186"/>
    </row>
    <row r="318" spans="1:9" hidden="1" x14ac:dyDescent="0.35">
      <c r="A318" s="186" t="s">
        <v>656</v>
      </c>
      <c r="C318" s="187">
        <v>1367</v>
      </c>
      <c r="D318" s="194" t="s">
        <v>722</v>
      </c>
      <c r="E318" s="196" t="s">
        <v>657</v>
      </c>
      <c r="G318" s="186"/>
    </row>
    <row r="319" spans="1:9" hidden="1" x14ac:dyDescent="0.35">
      <c r="A319" s="186" t="s">
        <v>658</v>
      </c>
      <c r="C319" s="187">
        <v>1367</v>
      </c>
      <c r="D319" s="194" t="s">
        <v>722</v>
      </c>
      <c r="E319" s="196" t="s">
        <v>659</v>
      </c>
      <c r="G319" s="186"/>
    </row>
    <row r="320" spans="1:9" hidden="1" x14ac:dyDescent="0.35">
      <c r="A320" s="186" t="s">
        <v>660</v>
      </c>
      <c r="C320" s="187">
        <v>1167</v>
      </c>
      <c r="D320" s="194" t="s">
        <v>722</v>
      </c>
      <c r="E320" s="196" t="s">
        <v>664</v>
      </c>
      <c r="G320" s="186"/>
    </row>
    <row r="321" spans="1:9" hidden="1" x14ac:dyDescent="0.35">
      <c r="A321" s="186" t="s">
        <v>661</v>
      </c>
      <c r="C321" s="187">
        <v>1267</v>
      </c>
      <c r="D321" s="194" t="s">
        <v>722</v>
      </c>
      <c r="E321" s="196" t="s">
        <v>665</v>
      </c>
      <c r="G321" s="186"/>
    </row>
    <row r="322" spans="1:9" hidden="1" x14ac:dyDescent="0.35">
      <c r="A322" s="186" t="s">
        <v>662</v>
      </c>
      <c r="C322" s="187">
        <v>1367</v>
      </c>
      <c r="D322" s="194" t="s">
        <v>722</v>
      </c>
      <c r="E322" s="196" t="s">
        <v>666</v>
      </c>
      <c r="G322" s="186"/>
    </row>
    <row r="323" spans="1:9" hidden="1" x14ac:dyDescent="0.35">
      <c r="A323" s="186" t="s">
        <v>663</v>
      </c>
      <c r="C323" s="187">
        <v>1367</v>
      </c>
      <c r="D323" s="194" t="s">
        <v>722</v>
      </c>
      <c r="E323" s="196" t="s">
        <v>667</v>
      </c>
      <c r="G323" s="186"/>
    </row>
    <row r="324" spans="1:9" hidden="1" x14ac:dyDescent="0.35">
      <c r="A324" s="186" t="s">
        <v>668</v>
      </c>
      <c r="C324" s="187">
        <v>53.2</v>
      </c>
      <c r="D324" s="194" t="s">
        <v>722</v>
      </c>
      <c r="E324" s="196" t="s">
        <v>669</v>
      </c>
      <c r="G324" s="186"/>
    </row>
    <row r="325" spans="1:9" hidden="1" x14ac:dyDescent="0.35">
      <c r="A325" s="186" t="s">
        <v>670</v>
      </c>
      <c r="C325" s="187">
        <v>55</v>
      </c>
      <c r="D325" s="194" t="s">
        <v>722</v>
      </c>
      <c r="E325" s="196" t="s">
        <v>672</v>
      </c>
      <c r="G325" s="186"/>
    </row>
    <row r="326" spans="1:9" hidden="1" x14ac:dyDescent="0.35">
      <c r="A326" s="186" t="s">
        <v>671</v>
      </c>
      <c r="C326" s="187">
        <v>55</v>
      </c>
      <c r="D326" s="194" t="s">
        <v>722</v>
      </c>
      <c r="E326" s="196" t="s">
        <v>673</v>
      </c>
      <c r="G326" s="186"/>
    </row>
    <row r="327" spans="1:9" hidden="1" x14ac:dyDescent="0.35">
      <c r="A327" s="202" t="s">
        <v>724</v>
      </c>
      <c r="C327" s="187">
        <v>97.95</v>
      </c>
      <c r="D327" s="194" t="s">
        <v>905</v>
      </c>
      <c r="E327" s="196" t="s">
        <v>725</v>
      </c>
      <c r="G327" s="186"/>
    </row>
    <row r="328" spans="1:9" hidden="1" x14ac:dyDescent="0.35">
      <c r="A328" s="202" t="s">
        <v>726</v>
      </c>
      <c r="C328" s="187">
        <v>110</v>
      </c>
      <c r="D328" s="194" t="s">
        <v>905</v>
      </c>
      <c r="E328" s="196" t="s">
        <v>725</v>
      </c>
      <c r="G328" s="186"/>
    </row>
    <row r="329" spans="1:9" hidden="1" x14ac:dyDescent="0.35">
      <c r="A329" s="202" t="s">
        <v>727</v>
      </c>
      <c r="C329" s="187">
        <v>120</v>
      </c>
      <c r="D329" s="194" t="s">
        <v>606</v>
      </c>
      <c r="E329" s="196" t="s">
        <v>728</v>
      </c>
      <c r="G329" s="186"/>
    </row>
    <row r="330" spans="1:9" hidden="1" x14ac:dyDescent="0.35">
      <c r="A330" s="202" t="s">
        <v>729</v>
      </c>
      <c r="C330" s="187">
        <v>120</v>
      </c>
      <c r="D330" s="194" t="s">
        <v>905</v>
      </c>
      <c r="E330" s="196" t="s">
        <v>730</v>
      </c>
      <c r="G330" s="186"/>
    </row>
    <row r="331" spans="1:9" hidden="1" x14ac:dyDescent="0.35">
      <c r="A331" s="202" t="s">
        <v>731</v>
      </c>
      <c r="C331" s="187">
        <v>48.2</v>
      </c>
      <c r="D331" s="194" t="s">
        <v>905</v>
      </c>
      <c r="E331" s="196" t="s">
        <v>732</v>
      </c>
      <c r="G331" s="186"/>
    </row>
    <row r="332" spans="1:9" x14ac:dyDescent="0.35">
      <c r="A332" s="203" t="s">
        <v>759</v>
      </c>
      <c r="C332" s="204">
        <v>221</v>
      </c>
      <c r="D332" s="205" t="s">
        <v>2</v>
      </c>
      <c r="E332" s="186" t="s">
        <v>777</v>
      </c>
      <c r="F332" s="207">
        <f>C332-C338</f>
        <v>5</v>
      </c>
      <c r="G332" s="114">
        <v>83</v>
      </c>
      <c r="H332" s="186">
        <f t="shared" ref="H332:H337" si="9">H338</f>
        <v>0</v>
      </c>
      <c r="I332" s="208">
        <f>H332*F332</f>
        <v>0</v>
      </c>
    </row>
    <row r="333" spans="1:9" x14ac:dyDescent="0.35">
      <c r="A333" s="203" t="s">
        <v>760</v>
      </c>
      <c r="C333" s="204">
        <v>321</v>
      </c>
      <c r="D333" s="205" t="s">
        <v>2</v>
      </c>
      <c r="E333" s="186" t="s">
        <v>778</v>
      </c>
      <c r="F333" s="207">
        <f>C333-F339</f>
        <v>3</v>
      </c>
      <c r="G333" s="114">
        <v>83</v>
      </c>
      <c r="H333" s="186">
        <f t="shared" si="9"/>
        <v>0</v>
      </c>
      <c r="I333" s="208">
        <f t="shared" ref="I333:I355" si="10">H333*F333</f>
        <v>0</v>
      </c>
    </row>
    <row r="334" spans="1:9" x14ac:dyDescent="0.35">
      <c r="A334" s="203" t="s">
        <v>761</v>
      </c>
      <c r="C334" s="204">
        <v>221</v>
      </c>
      <c r="D334" s="205" t="s">
        <v>2</v>
      </c>
      <c r="E334" s="206" t="s">
        <v>779</v>
      </c>
      <c r="F334" s="207">
        <f>C334-F340</f>
        <v>5</v>
      </c>
      <c r="G334" s="114">
        <v>83</v>
      </c>
      <c r="H334" s="186">
        <f t="shared" si="9"/>
        <v>0</v>
      </c>
      <c r="I334" s="208">
        <f t="shared" si="10"/>
        <v>0</v>
      </c>
    </row>
    <row r="335" spans="1:9" x14ac:dyDescent="0.35">
      <c r="A335" s="203" t="s">
        <v>762</v>
      </c>
      <c r="C335" s="204">
        <v>318</v>
      </c>
      <c r="D335" s="205" t="s">
        <v>2</v>
      </c>
      <c r="E335" s="206" t="s">
        <v>780</v>
      </c>
      <c r="F335" s="207">
        <f>C335-F341</f>
        <v>8</v>
      </c>
      <c r="G335" s="114">
        <v>83</v>
      </c>
      <c r="H335" s="186">
        <f t="shared" si="9"/>
        <v>0</v>
      </c>
      <c r="I335" s="208">
        <f t="shared" si="10"/>
        <v>0</v>
      </c>
    </row>
    <row r="336" spans="1:9" x14ac:dyDescent="0.35">
      <c r="A336" s="203" t="s">
        <v>763</v>
      </c>
      <c r="C336" s="204">
        <v>435</v>
      </c>
      <c r="D336" s="205" t="s">
        <v>2</v>
      </c>
      <c r="E336" s="206" t="s">
        <v>781</v>
      </c>
      <c r="F336" s="207">
        <f>C336-F342</f>
        <v>10</v>
      </c>
      <c r="G336" s="114">
        <v>83</v>
      </c>
      <c r="H336" s="186">
        <f t="shared" si="9"/>
        <v>0</v>
      </c>
      <c r="I336" s="208">
        <f t="shared" si="10"/>
        <v>0</v>
      </c>
    </row>
    <row r="337" spans="1:9" x14ac:dyDescent="0.35">
      <c r="A337" s="203" t="s">
        <v>764</v>
      </c>
      <c r="C337" s="204">
        <v>520</v>
      </c>
      <c r="D337" s="205" t="s">
        <v>2</v>
      </c>
      <c r="E337" s="206" t="s">
        <v>782</v>
      </c>
      <c r="F337" s="207">
        <f>C337-F343</f>
        <v>12</v>
      </c>
      <c r="G337" s="114">
        <v>83</v>
      </c>
      <c r="H337" s="186">
        <f t="shared" si="9"/>
        <v>0</v>
      </c>
      <c r="I337" s="208">
        <f t="shared" si="10"/>
        <v>0</v>
      </c>
    </row>
    <row r="338" spans="1:9" x14ac:dyDescent="0.35">
      <c r="A338" s="203" t="s">
        <v>740</v>
      </c>
      <c r="C338" s="204">
        <v>216</v>
      </c>
      <c r="D338" s="205" t="s">
        <v>2</v>
      </c>
      <c r="E338" s="186" t="s">
        <v>777</v>
      </c>
      <c r="F338" s="207">
        <f>C338</f>
        <v>216</v>
      </c>
      <c r="G338" s="114">
        <v>84</v>
      </c>
      <c r="H338" s="186">
        <f>'Calculatietool Free@home 2024'!C123</f>
        <v>0</v>
      </c>
      <c r="I338" s="208">
        <f t="shared" si="10"/>
        <v>0</v>
      </c>
    </row>
    <row r="339" spans="1:9" x14ac:dyDescent="0.35">
      <c r="A339" s="203" t="s">
        <v>741</v>
      </c>
      <c r="C339" s="204">
        <v>318</v>
      </c>
      <c r="D339" s="205" t="s">
        <v>2</v>
      </c>
      <c r="E339" s="186" t="s">
        <v>778</v>
      </c>
      <c r="F339" s="207">
        <f t="shared" ref="F339:F342" si="11">C339</f>
        <v>318</v>
      </c>
      <c r="G339" s="114">
        <v>84</v>
      </c>
      <c r="H339" s="186">
        <f>'Calculatietool Free@home 2024'!C124</f>
        <v>0</v>
      </c>
      <c r="I339" s="208">
        <f t="shared" si="10"/>
        <v>0</v>
      </c>
    </row>
    <row r="340" spans="1:9" x14ac:dyDescent="0.35">
      <c r="A340" s="203" t="s">
        <v>742</v>
      </c>
      <c r="C340" s="204">
        <v>216</v>
      </c>
      <c r="D340" s="205" t="s">
        <v>2</v>
      </c>
      <c r="E340" s="206" t="s">
        <v>779</v>
      </c>
      <c r="F340" s="207">
        <f t="shared" si="11"/>
        <v>216</v>
      </c>
      <c r="G340" s="114">
        <v>84</v>
      </c>
      <c r="H340" s="186">
        <f>'Calculatietool Free@home 2024'!C125</f>
        <v>0</v>
      </c>
      <c r="I340" s="208">
        <f t="shared" si="10"/>
        <v>0</v>
      </c>
    </row>
    <row r="341" spans="1:9" x14ac:dyDescent="0.35">
      <c r="A341" s="203" t="s">
        <v>746</v>
      </c>
      <c r="C341" s="204">
        <v>310</v>
      </c>
      <c r="D341" s="205" t="s">
        <v>2</v>
      </c>
      <c r="E341" s="206" t="s">
        <v>780</v>
      </c>
      <c r="F341" s="207">
        <f t="shared" si="11"/>
        <v>310</v>
      </c>
      <c r="G341" s="114">
        <v>84</v>
      </c>
      <c r="H341" s="186">
        <f>'Calculatietool Free@home 2024'!C126</f>
        <v>0</v>
      </c>
      <c r="I341" s="208">
        <f t="shared" si="10"/>
        <v>0</v>
      </c>
    </row>
    <row r="342" spans="1:9" x14ac:dyDescent="0.35">
      <c r="A342" s="203" t="s">
        <v>748</v>
      </c>
      <c r="C342" s="204">
        <v>425</v>
      </c>
      <c r="D342" s="205" t="s">
        <v>2</v>
      </c>
      <c r="E342" s="206" t="s">
        <v>781</v>
      </c>
      <c r="F342" s="207">
        <f t="shared" si="11"/>
        <v>425</v>
      </c>
      <c r="G342" s="114">
        <v>84</v>
      </c>
      <c r="H342" s="186">
        <f>'Calculatietool Free@home 2024'!C127</f>
        <v>0</v>
      </c>
      <c r="I342" s="208">
        <f t="shared" si="10"/>
        <v>0</v>
      </c>
    </row>
    <row r="343" spans="1:9" x14ac:dyDescent="0.35">
      <c r="A343" s="203" t="s">
        <v>749</v>
      </c>
      <c r="C343" s="204">
        <v>508</v>
      </c>
      <c r="D343" s="205" t="s">
        <v>2</v>
      </c>
      <c r="E343" s="206" t="s">
        <v>782</v>
      </c>
      <c r="F343" s="207">
        <f>C343</f>
        <v>508</v>
      </c>
      <c r="G343" s="114">
        <v>84</v>
      </c>
      <c r="H343" s="186">
        <f>'Calculatietool Free@home 2024'!C128</f>
        <v>0</v>
      </c>
      <c r="I343" s="208">
        <f t="shared" si="10"/>
        <v>0</v>
      </c>
    </row>
    <row r="344" spans="1:9" x14ac:dyDescent="0.35">
      <c r="A344" s="203" t="s">
        <v>765</v>
      </c>
      <c r="C344" s="204">
        <v>221</v>
      </c>
      <c r="D344" s="205" t="s">
        <v>2</v>
      </c>
      <c r="E344" s="186" t="s">
        <v>777</v>
      </c>
      <c r="F344" s="207">
        <f t="shared" ref="F344:F349" si="12">C344-F338</f>
        <v>5</v>
      </c>
      <c r="G344" s="114">
        <v>884</v>
      </c>
      <c r="H344" s="186">
        <f t="shared" ref="H344:H349" si="13">H338</f>
        <v>0</v>
      </c>
      <c r="I344" s="208">
        <f t="shared" si="10"/>
        <v>0</v>
      </c>
    </row>
    <row r="345" spans="1:9" x14ac:dyDescent="0.35">
      <c r="A345" s="203" t="s">
        <v>766</v>
      </c>
      <c r="C345" s="204">
        <v>321</v>
      </c>
      <c r="D345" s="205" t="s">
        <v>2</v>
      </c>
      <c r="E345" s="186" t="s">
        <v>778</v>
      </c>
      <c r="F345" s="207">
        <f t="shared" si="12"/>
        <v>3</v>
      </c>
      <c r="G345" s="114">
        <v>884</v>
      </c>
      <c r="H345" s="186">
        <f t="shared" si="13"/>
        <v>0</v>
      </c>
      <c r="I345" s="208">
        <f t="shared" si="10"/>
        <v>0</v>
      </c>
    </row>
    <row r="346" spans="1:9" x14ac:dyDescent="0.35">
      <c r="A346" s="203" t="s">
        <v>767</v>
      </c>
      <c r="C346" s="204">
        <v>221</v>
      </c>
      <c r="D346" s="205" t="s">
        <v>2</v>
      </c>
      <c r="E346" s="206" t="s">
        <v>779</v>
      </c>
      <c r="F346" s="207">
        <f t="shared" si="12"/>
        <v>5</v>
      </c>
      <c r="G346" s="114">
        <v>884</v>
      </c>
      <c r="H346" s="186">
        <f t="shared" si="13"/>
        <v>0</v>
      </c>
      <c r="I346" s="208">
        <f t="shared" si="10"/>
        <v>0</v>
      </c>
    </row>
    <row r="347" spans="1:9" x14ac:dyDescent="0.35">
      <c r="A347" s="203" t="s">
        <v>768</v>
      </c>
      <c r="C347" s="204">
        <v>318</v>
      </c>
      <c r="D347" s="205" t="s">
        <v>2</v>
      </c>
      <c r="E347" s="206" t="s">
        <v>780</v>
      </c>
      <c r="F347" s="207">
        <f t="shared" si="12"/>
        <v>8</v>
      </c>
      <c r="G347" s="114">
        <v>884</v>
      </c>
      <c r="H347" s="186">
        <f t="shared" si="13"/>
        <v>0</v>
      </c>
      <c r="I347" s="208">
        <f t="shared" si="10"/>
        <v>0</v>
      </c>
    </row>
    <row r="348" spans="1:9" x14ac:dyDescent="0.35">
      <c r="A348" s="203" t="s">
        <v>769</v>
      </c>
      <c r="C348" s="204">
        <v>435</v>
      </c>
      <c r="D348" s="205" t="s">
        <v>2</v>
      </c>
      <c r="E348" s="206" t="s">
        <v>781</v>
      </c>
      <c r="F348" s="207">
        <f t="shared" si="12"/>
        <v>10</v>
      </c>
      <c r="G348" s="114">
        <v>884</v>
      </c>
      <c r="H348" s="186">
        <f t="shared" si="13"/>
        <v>0</v>
      </c>
      <c r="I348" s="208">
        <f t="shared" si="10"/>
        <v>0</v>
      </c>
    </row>
    <row r="349" spans="1:9" x14ac:dyDescent="0.35">
      <c r="A349" s="203" t="s">
        <v>770</v>
      </c>
      <c r="C349" s="204">
        <v>520</v>
      </c>
      <c r="D349" s="205" t="s">
        <v>2</v>
      </c>
      <c r="E349" s="206" t="s">
        <v>782</v>
      </c>
      <c r="F349" s="207">
        <f t="shared" si="12"/>
        <v>12</v>
      </c>
      <c r="G349" s="114">
        <v>884</v>
      </c>
      <c r="H349" s="186">
        <f t="shared" si="13"/>
        <v>0</v>
      </c>
      <c r="I349" s="208">
        <f t="shared" si="10"/>
        <v>0</v>
      </c>
    </row>
    <row r="350" spans="1:9" x14ac:dyDescent="0.35">
      <c r="A350" s="203" t="s">
        <v>771</v>
      </c>
      <c r="C350" s="204">
        <v>221</v>
      </c>
      <c r="D350" s="205" t="s">
        <v>2</v>
      </c>
      <c r="E350" s="186" t="s">
        <v>777</v>
      </c>
      <c r="F350" s="207">
        <f t="shared" ref="F350:F355" si="14">C350-F338</f>
        <v>5</v>
      </c>
      <c r="G350" s="114">
        <v>885</v>
      </c>
      <c r="H350" s="186">
        <f t="shared" ref="H350:H355" si="15">H338</f>
        <v>0</v>
      </c>
      <c r="I350" s="208">
        <f t="shared" si="10"/>
        <v>0</v>
      </c>
    </row>
    <row r="351" spans="1:9" x14ac:dyDescent="0.35">
      <c r="A351" s="203" t="s">
        <v>772</v>
      </c>
      <c r="C351" s="204">
        <v>321</v>
      </c>
      <c r="D351" s="205" t="s">
        <v>2</v>
      </c>
      <c r="E351" s="186" t="s">
        <v>778</v>
      </c>
      <c r="F351" s="207">
        <f t="shared" si="14"/>
        <v>3</v>
      </c>
      <c r="G351" s="114">
        <v>885</v>
      </c>
      <c r="H351" s="186">
        <f t="shared" si="15"/>
        <v>0</v>
      </c>
      <c r="I351" s="208">
        <f t="shared" si="10"/>
        <v>0</v>
      </c>
    </row>
    <row r="352" spans="1:9" x14ac:dyDescent="0.35">
      <c r="A352" s="203" t="s">
        <v>773</v>
      </c>
      <c r="C352" s="204">
        <v>221</v>
      </c>
      <c r="D352" s="205" t="s">
        <v>2</v>
      </c>
      <c r="E352" s="206" t="s">
        <v>779</v>
      </c>
      <c r="F352" s="207">
        <f t="shared" si="14"/>
        <v>5</v>
      </c>
      <c r="G352" s="114">
        <v>885</v>
      </c>
      <c r="H352" s="186">
        <f t="shared" si="15"/>
        <v>0</v>
      </c>
      <c r="I352" s="208">
        <f t="shared" si="10"/>
        <v>0</v>
      </c>
    </row>
    <row r="353" spans="1:9" x14ac:dyDescent="0.35">
      <c r="A353" s="203" t="s">
        <v>774</v>
      </c>
      <c r="C353" s="204">
        <v>318</v>
      </c>
      <c r="D353" s="205" t="s">
        <v>2</v>
      </c>
      <c r="E353" s="206" t="s">
        <v>780</v>
      </c>
      <c r="F353" s="207">
        <f t="shared" si="14"/>
        <v>8</v>
      </c>
      <c r="G353" s="114">
        <v>885</v>
      </c>
      <c r="H353" s="186">
        <f t="shared" si="15"/>
        <v>0</v>
      </c>
      <c r="I353" s="208">
        <f t="shared" si="10"/>
        <v>0</v>
      </c>
    </row>
    <row r="354" spans="1:9" x14ac:dyDescent="0.35">
      <c r="A354" s="203" t="s">
        <v>775</v>
      </c>
      <c r="C354" s="204">
        <v>435</v>
      </c>
      <c r="D354" s="205" t="s">
        <v>2</v>
      </c>
      <c r="E354" s="206" t="s">
        <v>781</v>
      </c>
      <c r="F354" s="207">
        <f t="shared" si="14"/>
        <v>10</v>
      </c>
      <c r="G354" s="114">
        <v>885</v>
      </c>
      <c r="H354" s="186">
        <f t="shared" si="15"/>
        <v>0</v>
      </c>
      <c r="I354" s="208">
        <f t="shared" si="10"/>
        <v>0</v>
      </c>
    </row>
    <row r="355" spans="1:9" x14ac:dyDescent="0.35">
      <c r="A355" s="203" t="s">
        <v>776</v>
      </c>
      <c r="C355" s="204">
        <v>520</v>
      </c>
      <c r="D355" s="205" t="s">
        <v>2</v>
      </c>
      <c r="E355" s="206" t="s">
        <v>782</v>
      </c>
      <c r="F355" s="207">
        <f t="shared" si="14"/>
        <v>12</v>
      </c>
      <c r="G355" s="114">
        <v>885</v>
      </c>
      <c r="H355" s="186">
        <f t="shared" si="15"/>
        <v>0</v>
      </c>
      <c r="I355" s="208">
        <f t="shared" si="10"/>
        <v>0</v>
      </c>
    </row>
    <row r="356" spans="1:9" hidden="1" x14ac:dyDescent="0.35">
      <c r="A356" s="186" t="s">
        <v>750</v>
      </c>
      <c r="C356" s="187">
        <v>18.899999999999999</v>
      </c>
      <c r="D356" s="205" t="s">
        <v>722</v>
      </c>
      <c r="E356" s="196" t="s">
        <v>754</v>
      </c>
      <c r="F356" s="207">
        <f>C356</f>
        <v>18.899999999999999</v>
      </c>
      <c r="G356" s="186">
        <v>84</v>
      </c>
      <c r="H356" s="186">
        <f>'Calculatietool Free@home 2024'!C129</f>
        <v>0</v>
      </c>
      <c r="I356" s="208"/>
    </row>
    <row r="357" spans="1:9" hidden="1" x14ac:dyDescent="0.35">
      <c r="A357" s="186" t="s">
        <v>752</v>
      </c>
      <c r="C357" s="187">
        <v>23.7</v>
      </c>
      <c r="D357" s="205" t="s">
        <v>722</v>
      </c>
      <c r="E357" s="196" t="s">
        <v>755</v>
      </c>
      <c r="F357" s="207">
        <f>C357</f>
        <v>23.7</v>
      </c>
      <c r="G357" s="186">
        <v>84</v>
      </c>
      <c r="H357" s="186">
        <f>'Calculatietool Free@home 2024'!C130</f>
        <v>0</v>
      </c>
      <c r="I357" s="208"/>
    </row>
    <row r="358" spans="1:9" hidden="1" x14ac:dyDescent="0.35">
      <c r="A358" s="186" t="s">
        <v>753</v>
      </c>
      <c r="C358" s="187">
        <v>8.1</v>
      </c>
      <c r="D358" s="205" t="s">
        <v>722</v>
      </c>
      <c r="E358" s="196" t="s">
        <v>751</v>
      </c>
      <c r="F358" s="207">
        <f>C358</f>
        <v>8.1</v>
      </c>
      <c r="G358" s="186">
        <v>84</v>
      </c>
      <c r="H358" s="186">
        <f>'Calculatietool Free@home 2024'!C131</f>
        <v>0</v>
      </c>
    </row>
    <row r="359" spans="1:9" hidden="1" x14ac:dyDescent="0.35">
      <c r="A359" s="186" t="s">
        <v>783</v>
      </c>
      <c r="C359" s="187">
        <v>29</v>
      </c>
      <c r="D359" s="205" t="s">
        <v>722</v>
      </c>
      <c r="E359" s="196" t="s">
        <v>754</v>
      </c>
      <c r="F359" s="207">
        <f>C359-F356</f>
        <v>10.100000000000001</v>
      </c>
      <c r="G359" s="186">
        <v>83</v>
      </c>
      <c r="H359" s="186">
        <f>H356</f>
        <v>0</v>
      </c>
      <c r="I359" s="208">
        <f>F359*H359</f>
        <v>0</v>
      </c>
    </row>
    <row r="360" spans="1:9" hidden="1" x14ac:dyDescent="0.35">
      <c r="A360" s="186" t="s">
        <v>784</v>
      </c>
      <c r="C360" s="187">
        <v>36.299999999999997</v>
      </c>
      <c r="D360" s="205" t="s">
        <v>722</v>
      </c>
      <c r="E360" s="196" t="s">
        <v>755</v>
      </c>
      <c r="F360" s="207">
        <f>C360-F357</f>
        <v>12.599999999999998</v>
      </c>
      <c r="G360" s="186">
        <v>83</v>
      </c>
      <c r="H360" s="186">
        <f>H357</f>
        <v>0</v>
      </c>
      <c r="I360" s="208">
        <f t="shared" ref="I360:I367" si="16">F360*H360</f>
        <v>0</v>
      </c>
    </row>
    <row r="361" spans="1:9" hidden="1" x14ac:dyDescent="0.35">
      <c r="A361" s="186" t="s">
        <v>785</v>
      </c>
      <c r="C361" s="187">
        <v>12.4</v>
      </c>
      <c r="D361" s="205" t="s">
        <v>722</v>
      </c>
      <c r="E361" s="196" t="s">
        <v>751</v>
      </c>
      <c r="F361" s="207">
        <f>C361-F358</f>
        <v>4.3000000000000007</v>
      </c>
      <c r="G361" s="186">
        <v>83</v>
      </c>
      <c r="H361" s="186">
        <f>H358</f>
        <v>0</v>
      </c>
      <c r="I361" s="208">
        <f t="shared" si="16"/>
        <v>0</v>
      </c>
    </row>
    <row r="362" spans="1:9" hidden="1" x14ac:dyDescent="0.35">
      <c r="A362" s="186" t="s">
        <v>786</v>
      </c>
      <c r="C362" s="187">
        <v>29</v>
      </c>
      <c r="D362" s="205" t="s">
        <v>722</v>
      </c>
      <c r="E362" s="196" t="s">
        <v>754</v>
      </c>
      <c r="F362" s="207">
        <f>C362-F356</f>
        <v>10.100000000000001</v>
      </c>
      <c r="G362" s="186">
        <v>884</v>
      </c>
      <c r="H362" s="186">
        <f>H356</f>
        <v>0</v>
      </c>
      <c r="I362" s="208">
        <f t="shared" si="16"/>
        <v>0</v>
      </c>
    </row>
    <row r="363" spans="1:9" hidden="1" x14ac:dyDescent="0.35">
      <c r="A363" s="186" t="s">
        <v>787</v>
      </c>
      <c r="C363" s="187">
        <v>36.299999999999997</v>
      </c>
      <c r="D363" s="205" t="s">
        <v>722</v>
      </c>
      <c r="E363" s="196" t="s">
        <v>755</v>
      </c>
      <c r="F363" s="207">
        <f>C363-F357</f>
        <v>12.599999999999998</v>
      </c>
      <c r="G363" s="186">
        <v>884</v>
      </c>
      <c r="H363" s="186">
        <f>H357</f>
        <v>0</v>
      </c>
      <c r="I363" s="208">
        <f t="shared" si="16"/>
        <v>0</v>
      </c>
    </row>
    <row r="364" spans="1:9" hidden="1" x14ac:dyDescent="0.35">
      <c r="A364" s="186" t="s">
        <v>788</v>
      </c>
      <c r="C364" s="187">
        <v>12.4</v>
      </c>
      <c r="D364" s="205" t="s">
        <v>722</v>
      </c>
      <c r="E364" s="196" t="s">
        <v>751</v>
      </c>
      <c r="F364" s="207">
        <f>C364-F358</f>
        <v>4.3000000000000007</v>
      </c>
      <c r="G364" s="186">
        <v>884</v>
      </c>
      <c r="H364" s="186">
        <f>H358</f>
        <v>0</v>
      </c>
      <c r="I364" s="208">
        <f t="shared" si="16"/>
        <v>0</v>
      </c>
    </row>
    <row r="365" spans="1:9" hidden="1" x14ac:dyDescent="0.35">
      <c r="A365" s="186" t="s">
        <v>789</v>
      </c>
      <c r="C365" s="187">
        <v>29</v>
      </c>
      <c r="D365" s="205" t="s">
        <v>722</v>
      </c>
      <c r="E365" s="196" t="s">
        <v>754</v>
      </c>
      <c r="F365" s="207">
        <f>C365-F356</f>
        <v>10.100000000000001</v>
      </c>
      <c r="G365" s="186">
        <v>885</v>
      </c>
      <c r="H365" s="186">
        <f>H356</f>
        <v>0</v>
      </c>
      <c r="I365" s="208">
        <f t="shared" si="16"/>
        <v>0</v>
      </c>
    </row>
    <row r="366" spans="1:9" hidden="1" x14ac:dyDescent="0.35">
      <c r="A366" s="186" t="s">
        <v>790</v>
      </c>
      <c r="C366" s="187">
        <v>36.299999999999997</v>
      </c>
      <c r="D366" s="205" t="s">
        <v>722</v>
      </c>
      <c r="E366" s="196" t="s">
        <v>755</v>
      </c>
      <c r="F366" s="207">
        <f>C366-F357</f>
        <v>12.599999999999998</v>
      </c>
      <c r="G366" s="186">
        <v>885</v>
      </c>
      <c r="H366" s="186">
        <f>H357</f>
        <v>0</v>
      </c>
      <c r="I366" s="208">
        <f t="shared" si="16"/>
        <v>0</v>
      </c>
    </row>
    <row r="367" spans="1:9" hidden="1" x14ac:dyDescent="0.35">
      <c r="A367" s="186" t="s">
        <v>791</v>
      </c>
      <c r="C367" s="187">
        <v>12.4</v>
      </c>
      <c r="D367" s="205" t="s">
        <v>722</v>
      </c>
      <c r="E367" s="196" t="s">
        <v>751</v>
      </c>
      <c r="F367" s="207">
        <f>C367-F358</f>
        <v>4.3000000000000007</v>
      </c>
      <c r="G367" s="186">
        <v>885</v>
      </c>
      <c r="H367" s="186">
        <f>H358</f>
        <v>0</v>
      </c>
      <c r="I367" s="208">
        <f t="shared" si="16"/>
        <v>0</v>
      </c>
    </row>
    <row r="368" spans="1:9" hidden="1" x14ac:dyDescent="0.35">
      <c r="A368" s="186" t="s">
        <v>792</v>
      </c>
      <c r="C368" s="187">
        <v>162</v>
      </c>
      <c r="D368" s="194" t="s">
        <v>438</v>
      </c>
      <c r="E368" s="196" t="s">
        <v>795</v>
      </c>
      <c r="G368" s="186"/>
    </row>
    <row r="369" spans="1:9" hidden="1" x14ac:dyDescent="0.35">
      <c r="A369" s="186" t="s">
        <v>797</v>
      </c>
      <c r="C369" s="187">
        <v>280</v>
      </c>
      <c r="D369" s="194" t="s">
        <v>438</v>
      </c>
      <c r="E369" s="196" t="s">
        <v>798</v>
      </c>
      <c r="G369" s="186"/>
    </row>
    <row r="370" spans="1:9" hidden="1" x14ac:dyDescent="0.35">
      <c r="A370" s="186" t="s">
        <v>796</v>
      </c>
      <c r="C370" s="187">
        <v>358</v>
      </c>
      <c r="D370" s="194" t="s">
        <v>438</v>
      </c>
      <c r="E370" s="196" t="s">
        <v>799</v>
      </c>
      <c r="G370" s="186"/>
    </row>
    <row r="371" spans="1:9" hidden="1" x14ac:dyDescent="0.35">
      <c r="A371" s="186" t="s">
        <v>800</v>
      </c>
      <c r="C371" s="187">
        <v>32.200000000000003</v>
      </c>
      <c r="D371" s="194" t="s">
        <v>438</v>
      </c>
      <c r="E371" s="196" t="s">
        <v>801</v>
      </c>
      <c r="G371" s="186"/>
    </row>
    <row r="372" spans="1:9" hidden="1" x14ac:dyDescent="0.35">
      <c r="A372" s="186" t="s">
        <v>811</v>
      </c>
      <c r="C372" s="187">
        <v>248</v>
      </c>
      <c r="D372" s="194" t="s">
        <v>8</v>
      </c>
      <c r="E372" s="196" t="s">
        <v>815</v>
      </c>
      <c r="G372" s="186"/>
    </row>
    <row r="373" spans="1:9" hidden="1" x14ac:dyDescent="0.35">
      <c r="A373" s="186" t="s">
        <v>807</v>
      </c>
      <c r="C373" s="187">
        <v>343</v>
      </c>
      <c r="D373" s="194" t="s">
        <v>8</v>
      </c>
      <c r="E373" s="196" t="s">
        <v>816</v>
      </c>
      <c r="G373" s="186"/>
    </row>
    <row r="374" spans="1:9" hidden="1" x14ac:dyDescent="0.35">
      <c r="A374" s="186" t="s">
        <v>809</v>
      </c>
      <c r="C374" s="187">
        <v>425</v>
      </c>
      <c r="D374" s="194" t="s">
        <v>8</v>
      </c>
      <c r="E374" s="196" t="s">
        <v>817</v>
      </c>
      <c r="G374" s="186"/>
    </row>
    <row r="375" spans="1:9" hidden="1" x14ac:dyDescent="0.35">
      <c r="A375" s="186" t="s">
        <v>813</v>
      </c>
      <c r="C375" s="187">
        <v>259</v>
      </c>
      <c r="D375" s="194" t="s">
        <v>8</v>
      </c>
      <c r="E375" s="196" t="s">
        <v>818</v>
      </c>
      <c r="G375" s="186"/>
    </row>
    <row r="376" spans="1:9" hidden="1" x14ac:dyDescent="0.35">
      <c r="A376" s="186" t="s">
        <v>814</v>
      </c>
      <c r="C376" s="187">
        <v>428</v>
      </c>
      <c r="D376" s="194" t="s">
        <v>8</v>
      </c>
      <c r="E376" s="196" t="s">
        <v>819</v>
      </c>
      <c r="G376" s="186"/>
    </row>
    <row r="377" spans="1:9" hidden="1" x14ac:dyDescent="0.35">
      <c r="A377" s="186" t="s">
        <v>831</v>
      </c>
      <c r="C377" s="187">
        <v>260</v>
      </c>
      <c r="D377" s="194" t="s">
        <v>722</v>
      </c>
      <c r="E377" s="186" t="s">
        <v>836</v>
      </c>
      <c r="G377" s="186"/>
    </row>
    <row r="378" spans="1:9" hidden="1" x14ac:dyDescent="0.35">
      <c r="A378" s="186" t="s">
        <v>832</v>
      </c>
      <c r="C378" s="187">
        <v>245</v>
      </c>
      <c r="D378" s="194" t="s">
        <v>722</v>
      </c>
      <c r="E378" s="186" t="s">
        <v>837</v>
      </c>
      <c r="G378" s="186"/>
    </row>
    <row r="379" spans="1:9" hidden="1" x14ac:dyDescent="0.35">
      <c r="A379" s="186" t="s">
        <v>833</v>
      </c>
      <c r="C379" s="187">
        <v>328</v>
      </c>
      <c r="D379" s="194" t="s">
        <v>722</v>
      </c>
      <c r="E379" s="186" t="s">
        <v>838</v>
      </c>
      <c r="G379" s="186"/>
    </row>
    <row r="380" spans="1:9" hidden="1" x14ac:dyDescent="0.35">
      <c r="A380" s="186" t="s">
        <v>834</v>
      </c>
      <c r="C380" s="187">
        <v>328</v>
      </c>
      <c r="D380" s="194" t="s">
        <v>722</v>
      </c>
      <c r="E380" s="186" t="s">
        <v>839</v>
      </c>
      <c r="G380" s="186"/>
    </row>
    <row r="381" spans="1:9" hidden="1" x14ac:dyDescent="0.35">
      <c r="A381" s="186" t="s">
        <v>835</v>
      </c>
      <c r="C381" s="187">
        <v>265</v>
      </c>
      <c r="D381" s="194" t="s">
        <v>722</v>
      </c>
      <c r="E381" s="186" t="s">
        <v>840</v>
      </c>
      <c r="G381" s="186"/>
    </row>
    <row r="382" spans="1:9" x14ac:dyDescent="0.35">
      <c r="A382" s="186" t="s">
        <v>843</v>
      </c>
      <c r="C382" s="188">
        <v>5</v>
      </c>
      <c r="D382" s="189" t="s">
        <v>2</v>
      </c>
      <c r="E382" s="186" t="s">
        <v>888</v>
      </c>
      <c r="F382" s="207">
        <f>C382-C61</f>
        <v>1.7000000000000002</v>
      </c>
      <c r="G382" s="114" t="s">
        <v>891</v>
      </c>
      <c r="H382" s="186">
        <f>H61</f>
        <v>0</v>
      </c>
      <c r="I382" s="207">
        <f>H382*F382</f>
        <v>0</v>
      </c>
    </row>
    <row r="383" spans="1:9" x14ac:dyDescent="0.35">
      <c r="A383" s="186" t="s">
        <v>844</v>
      </c>
      <c r="C383" s="188">
        <v>8.9499999999999993</v>
      </c>
      <c r="D383" s="189" t="s">
        <v>2</v>
      </c>
      <c r="E383" s="186" t="s">
        <v>889</v>
      </c>
      <c r="F383" s="207">
        <f>C383-C61</f>
        <v>5.6499999999999995</v>
      </c>
      <c r="G383" s="114" t="s">
        <v>892</v>
      </c>
      <c r="H383" s="186">
        <f>H61</f>
        <v>0</v>
      </c>
      <c r="I383" s="207">
        <f t="shared" ref="I383:I426" si="17">H383*F383</f>
        <v>0</v>
      </c>
    </row>
    <row r="384" spans="1:9" x14ac:dyDescent="0.35">
      <c r="A384" s="186" t="s">
        <v>845</v>
      </c>
      <c r="C384" s="188">
        <v>8.9499999999999993</v>
      </c>
      <c r="D384" s="189" t="s">
        <v>2</v>
      </c>
      <c r="E384" s="186" t="s">
        <v>890</v>
      </c>
      <c r="F384" s="207">
        <f>C384-C61</f>
        <v>5.6499999999999995</v>
      </c>
      <c r="G384" s="114" t="s">
        <v>893</v>
      </c>
      <c r="H384" s="186">
        <f>H61</f>
        <v>0</v>
      </c>
      <c r="I384" s="207">
        <f t="shared" si="17"/>
        <v>0</v>
      </c>
    </row>
    <row r="385" spans="1:9" x14ac:dyDescent="0.35">
      <c r="A385" s="186" t="s">
        <v>846</v>
      </c>
      <c r="C385" s="188">
        <v>7.35</v>
      </c>
      <c r="D385" s="189" t="s">
        <v>2</v>
      </c>
      <c r="E385" s="186" t="s">
        <v>888</v>
      </c>
      <c r="F385" s="207">
        <f>C385-C83</f>
        <v>2.9499999999999993</v>
      </c>
      <c r="G385" s="114" t="s">
        <v>891</v>
      </c>
      <c r="H385" s="186">
        <f>H83</f>
        <v>0</v>
      </c>
      <c r="I385" s="207">
        <f t="shared" si="17"/>
        <v>0</v>
      </c>
    </row>
    <row r="386" spans="1:9" x14ac:dyDescent="0.35">
      <c r="A386" s="186" t="s">
        <v>847</v>
      </c>
      <c r="C386" s="188">
        <v>10.050000000000001</v>
      </c>
      <c r="D386" s="189" t="s">
        <v>2</v>
      </c>
      <c r="E386" s="186" t="s">
        <v>889</v>
      </c>
      <c r="F386" s="207">
        <f>C386-C83</f>
        <v>5.65</v>
      </c>
      <c r="G386" s="114" t="s">
        <v>892</v>
      </c>
      <c r="H386" s="186">
        <f>H83</f>
        <v>0</v>
      </c>
      <c r="I386" s="207">
        <f t="shared" si="17"/>
        <v>0</v>
      </c>
    </row>
    <row r="387" spans="1:9" x14ac:dyDescent="0.35">
      <c r="A387" s="186" t="s">
        <v>848</v>
      </c>
      <c r="C387" s="188">
        <v>10.050000000000001</v>
      </c>
      <c r="D387" s="189" t="s">
        <v>2</v>
      </c>
      <c r="E387" s="186" t="s">
        <v>890</v>
      </c>
      <c r="F387" s="207">
        <f>C387-C83</f>
        <v>5.65</v>
      </c>
      <c r="G387" s="114" t="s">
        <v>893</v>
      </c>
      <c r="H387" s="186">
        <f>H83</f>
        <v>0</v>
      </c>
      <c r="I387" s="207">
        <f t="shared" si="17"/>
        <v>0</v>
      </c>
    </row>
    <row r="388" spans="1:9" x14ac:dyDescent="0.35">
      <c r="A388" s="186" t="s">
        <v>849</v>
      </c>
      <c r="C388" s="188">
        <v>7.35</v>
      </c>
      <c r="D388" s="189" t="s">
        <v>2</v>
      </c>
      <c r="E388" s="186" t="s">
        <v>888</v>
      </c>
      <c r="F388" s="207">
        <f>C388-C170</f>
        <v>2.9499999999999993</v>
      </c>
      <c r="G388" s="114" t="s">
        <v>891</v>
      </c>
      <c r="H388" s="186">
        <f>H170</f>
        <v>0</v>
      </c>
      <c r="I388" s="207">
        <f t="shared" si="17"/>
        <v>0</v>
      </c>
    </row>
    <row r="389" spans="1:9" x14ac:dyDescent="0.35">
      <c r="A389" s="186" t="s">
        <v>850</v>
      </c>
      <c r="C389" s="188">
        <v>10.050000000000001</v>
      </c>
      <c r="D389" s="189" t="s">
        <v>2</v>
      </c>
      <c r="E389" s="186" t="s">
        <v>889</v>
      </c>
      <c r="F389" s="207">
        <f>C389-C170</f>
        <v>5.65</v>
      </c>
      <c r="G389" s="114" t="s">
        <v>892</v>
      </c>
      <c r="H389" s="186">
        <f>H170</f>
        <v>0</v>
      </c>
      <c r="I389" s="207">
        <f t="shared" si="17"/>
        <v>0</v>
      </c>
    </row>
    <row r="390" spans="1:9" x14ac:dyDescent="0.35">
      <c r="A390" s="186" t="s">
        <v>851</v>
      </c>
      <c r="C390" s="188">
        <v>10.050000000000001</v>
      </c>
      <c r="D390" s="189" t="s">
        <v>2</v>
      </c>
      <c r="E390" s="186" t="s">
        <v>890</v>
      </c>
      <c r="F390" s="207">
        <f>C390-C170</f>
        <v>5.65</v>
      </c>
      <c r="G390" s="114" t="s">
        <v>893</v>
      </c>
      <c r="H390" s="186">
        <f>H170</f>
        <v>0</v>
      </c>
      <c r="I390" s="207">
        <f t="shared" si="17"/>
        <v>0</v>
      </c>
    </row>
    <row r="391" spans="1:9" x14ac:dyDescent="0.35">
      <c r="A391" s="186" t="s">
        <v>852</v>
      </c>
      <c r="C391" s="188">
        <v>7.35</v>
      </c>
      <c r="D391" s="189" t="s">
        <v>2</v>
      </c>
      <c r="E391" s="186" t="s">
        <v>888</v>
      </c>
      <c r="F391" s="207">
        <f>C391-C116</f>
        <v>2.9499999999999993</v>
      </c>
      <c r="G391" s="114" t="s">
        <v>891</v>
      </c>
      <c r="H391" s="186">
        <f>+H116</f>
        <v>0</v>
      </c>
      <c r="I391" s="207">
        <f t="shared" si="17"/>
        <v>0</v>
      </c>
    </row>
    <row r="392" spans="1:9" x14ac:dyDescent="0.35">
      <c r="A392" s="186" t="s">
        <v>853</v>
      </c>
      <c r="C392" s="188">
        <v>10.050000000000001</v>
      </c>
      <c r="D392" s="189" t="s">
        <v>2</v>
      </c>
      <c r="E392" s="186" t="s">
        <v>889</v>
      </c>
      <c r="F392" s="207">
        <f>C392-C116</f>
        <v>5.65</v>
      </c>
      <c r="G392" s="114" t="s">
        <v>892</v>
      </c>
      <c r="H392" s="186">
        <f>H116</f>
        <v>0</v>
      </c>
      <c r="I392" s="207">
        <f t="shared" si="17"/>
        <v>0</v>
      </c>
    </row>
    <row r="393" spans="1:9" x14ac:dyDescent="0.35">
      <c r="A393" s="186" t="s">
        <v>854</v>
      </c>
      <c r="C393" s="188">
        <v>10.050000000000001</v>
      </c>
      <c r="D393" s="189" t="s">
        <v>2</v>
      </c>
      <c r="E393" s="186" t="s">
        <v>890</v>
      </c>
      <c r="F393" s="207">
        <f>C393-C116</f>
        <v>5.65</v>
      </c>
      <c r="G393" s="114" t="s">
        <v>893</v>
      </c>
      <c r="H393" s="186">
        <f>H116</f>
        <v>0</v>
      </c>
      <c r="I393" s="207">
        <f t="shared" si="17"/>
        <v>0</v>
      </c>
    </row>
    <row r="394" spans="1:9" x14ac:dyDescent="0.35">
      <c r="A394" s="186" t="s">
        <v>855</v>
      </c>
      <c r="C394" s="188">
        <v>7.35</v>
      </c>
      <c r="D394" s="189" t="s">
        <v>2</v>
      </c>
      <c r="E394" s="186" t="s">
        <v>888</v>
      </c>
      <c r="F394" s="207">
        <f>C394-C138</f>
        <v>2.9499999999999993</v>
      </c>
      <c r="G394" s="114" t="s">
        <v>891</v>
      </c>
      <c r="H394" s="186">
        <f>+H138</f>
        <v>0</v>
      </c>
      <c r="I394" s="207">
        <f t="shared" si="17"/>
        <v>0</v>
      </c>
    </row>
    <row r="395" spans="1:9" x14ac:dyDescent="0.35">
      <c r="A395" s="186" t="s">
        <v>856</v>
      </c>
      <c r="C395" s="188">
        <v>10.050000000000001</v>
      </c>
      <c r="D395" s="189" t="s">
        <v>2</v>
      </c>
      <c r="E395" s="186" t="s">
        <v>889</v>
      </c>
      <c r="F395" s="207">
        <f>C395-C138</f>
        <v>5.65</v>
      </c>
      <c r="G395" s="114" t="s">
        <v>892</v>
      </c>
      <c r="H395" s="186">
        <f>H138</f>
        <v>0</v>
      </c>
      <c r="I395" s="207">
        <f t="shared" si="17"/>
        <v>0</v>
      </c>
    </row>
    <row r="396" spans="1:9" x14ac:dyDescent="0.35">
      <c r="A396" s="186" t="s">
        <v>857</v>
      </c>
      <c r="C396" s="188">
        <v>10.050000000000001</v>
      </c>
      <c r="D396" s="189" t="s">
        <v>2</v>
      </c>
      <c r="E396" s="186" t="s">
        <v>890</v>
      </c>
      <c r="F396" s="207">
        <f>C396-C138</f>
        <v>5.65</v>
      </c>
      <c r="G396" s="114" t="s">
        <v>893</v>
      </c>
      <c r="H396" s="186">
        <f>H138</f>
        <v>0</v>
      </c>
      <c r="I396" s="207">
        <f t="shared" si="17"/>
        <v>0</v>
      </c>
    </row>
    <row r="397" spans="1:9" x14ac:dyDescent="0.35">
      <c r="A397" s="186" t="s">
        <v>858</v>
      </c>
      <c r="C397" s="188">
        <v>4</v>
      </c>
      <c r="D397" s="189" t="s">
        <v>2</v>
      </c>
      <c r="E397" s="186" t="s">
        <v>888</v>
      </c>
      <c r="F397" s="207">
        <f>C397-C72</f>
        <v>0.91999999999999993</v>
      </c>
      <c r="G397" s="114" t="s">
        <v>891</v>
      </c>
      <c r="H397" s="186">
        <f>+H72</f>
        <v>0</v>
      </c>
      <c r="I397" s="207">
        <f t="shared" si="17"/>
        <v>0</v>
      </c>
    </row>
    <row r="398" spans="1:9" x14ac:dyDescent="0.35">
      <c r="A398" s="186" t="s">
        <v>859</v>
      </c>
      <c r="C398" s="188">
        <v>5.9</v>
      </c>
      <c r="D398" s="189" t="s">
        <v>2</v>
      </c>
      <c r="E398" s="186" t="s">
        <v>889</v>
      </c>
      <c r="F398" s="207">
        <f>C398-C72</f>
        <v>2.8200000000000003</v>
      </c>
      <c r="G398" s="114" t="s">
        <v>892</v>
      </c>
      <c r="H398" s="186">
        <f>H72</f>
        <v>0</v>
      </c>
      <c r="I398" s="207">
        <f t="shared" si="17"/>
        <v>0</v>
      </c>
    </row>
    <row r="399" spans="1:9" x14ac:dyDescent="0.35">
      <c r="A399" s="186" t="s">
        <v>860</v>
      </c>
      <c r="C399" s="188">
        <v>5.9</v>
      </c>
      <c r="D399" s="189" t="s">
        <v>2</v>
      </c>
      <c r="E399" s="186" t="s">
        <v>890</v>
      </c>
      <c r="F399" s="207">
        <f>C399-C72</f>
        <v>2.8200000000000003</v>
      </c>
      <c r="G399" s="114" t="s">
        <v>893</v>
      </c>
      <c r="H399" s="186">
        <f>H72</f>
        <v>0</v>
      </c>
      <c r="I399" s="207">
        <f t="shared" si="17"/>
        <v>0</v>
      </c>
    </row>
    <row r="400" spans="1:9" x14ac:dyDescent="0.35">
      <c r="A400" s="186" t="s">
        <v>861</v>
      </c>
      <c r="C400" s="188">
        <v>5.7</v>
      </c>
      <c r="D400" s="189" t="s">
        <v>2</v>
      </c>
      <c r="E400" s="186" t="s">
        <v>888</v>
      </c>
      <c r="F400" s="207">
        <f>C400-C94</f>
        <v>1.4699999999999998</v>
      </c>
      <c r="G400" s="114" t="s">
        <v>891</v>
      </c>
      <c r="H400" s="186">
        <f>H94</f>
        <v>0</v>
      </c>
      <c r="I400" s="207">
        <f t="shared" si="17"/>
        <v>0</v>
      </c>
    </row>
    <row r="401" spans="1:9" x14ac:dyDescent="0.35">
      <c r="A401" s="186" t="s">
        <v>862</v>
      </c>
      <c r="C401" s="188">
        <v>7.05</v>
      </c>
      <c r="D401" s="189" t="s">
        <v>2</v>
      </c>
      <c r="E401" s="186" t="s">
        <v>889</v>
      </c>
      <c r="F401" s="207">
        <f>C401-C94</f>
        <v>2.8199999999999994</v>
      </c>
      <c r="G401" s="114" t="s">
        <v>892</v>
      </c>
      <c r="H401" s="186">
        <f>H94</f>
        <v>0</v>
      </c>
      <c r="I401" s="207">
        <f t="shared" si="17"/>
        <v>0</v>
      </c>
    </row>
    <row r="402" spans="1:9" x14ac:dyDescent="0.35">
      <c r="A402" s="186" t="s">
        <v>863</v>
      </c>
      <c r="C402" s="188">
        <v>7.05</v>
      </c>
      <c r="D402" s="189" t="s">
        <v>2</v>
      </c>
      <c r="E402" s="186" t="s">
        <v>890</v>
      </c>
      <c r="F402" s="207">
        <f>C402-C94</f>
        <v>2.8199999999999994</v>
      </c>
      <c r="G402" s="114" t="s">
        <v>893</v>
      </c>
      <c r="H402" s="186">
        <f>H94</f>
        <v>0</v>
      </c>
      <c r="I402" s="207">
        <f t="shared" si="17"/>
        <v>0</v>
      </c>
    </row>
    <row r="403" spans="1:9" x14ac:dyDescent="0.35">
      <c r="A403" s="186" t="s">
        <v>864</v>
      </c>
      <c r="C403" s="188">
        <v>5.7</v>
      </c>
      <c r="D403" s="189" t="s">
        <v>2</v>
      </c>
      <c r="E403" s="186" t="s">
        <v>888</v>
      </c>
      <c r="F403" s="207">
        <f>C403-C105</f>
        <v>1.4699999999999998</v>
      </c>
      <c r="G403" s="114" t="s">
        <v>891</v>
      </c>
      <c r="H403" s="186">
        <f>H105</f>
        <v>0</v>
      </c>
      <c r="I403" s="207">
        <f t="shared" si="17"/>
        <v>0</v>
      </c>
    </row>
    <row r="404" spans="1:9" x14ac:dyDescent="0.35">
      <c r="A404" s="186" t="s">
        <v>865</v>
      </c>
      <c r="C404" s="188">
        <v>7.05</v>
      </c>
      <c r="D404" s="189" t="s">
        <v>2</v>
      </c>
      <c r="E404" s="186" t="s">
        <v>889</v>
      </c>
      <c r="F404" s="207">
        <f>C404-C105</f>
        <v>2.8199999999999994</v>
      </c>
      <c r="G404" s="114" t="s">
        <v>892</v>
      </c>
      <c r="H404" s="186">
        <f>H105</f>
        <v>0</v>
      </c>
      <c r="I404" s="207">
        <f t="shared" si="17"/>
        <v>0</v>
      </c>
    </row>
    <row r="405" spans="1:9" x14ac:dyDescent="0.35">
      <c r="A405" s="186" t="s">
        <v>866</v>
      </c>
      <c r="C405" s="188">
        <v>7.05</v>
      </c>
      <c r="D405" s="189" t="s">
        <v>2</v>
      </c>
      <c r="E405" s="186" t="s">
        <v>890</v>
      </c>
      <c r="F405" s="207">
        <f>C405-C105</f>
        <v>2.8199999999999994</v>
      </c>
      <c r="G405" s="114" t="s">
        <v>893</v>
      </c>
      <c r="H405" s="186">
        <f>H105</f>
        <v>0</v>
      </c>
      <c r="I405" s="207">
        <f t="shared" si="17"/>
        <v>0</v>
      </c>
    </row>
    <row r="406" spans="1:9" x14ac:dyDescent="0.35">
      <c r="A406" s="186" t="s">
        <v>867</v>
      </c>
      <c r="C406" s="188">
        <v>5.7</v>
      </c>
      <c r="D406" s="189" t="s">
        <v>2</v>
      </c>
      <c r="E406" s="186" t="s">
        <v>888</v>
      </c>
      <c r="F406" s="207">
        <f>C406-C181</f>
        <v>1.4699999999999998</v>
      </c>
      <c r="G406" s="114" t="s">
        <v>891</v>
      </c>
      <c r="H406" s="186">
        <f>H181</f>
        <v>0</v>
      </c>
      <c r="I406" s="207">
        <f t="shared" si="17"/>
        <v>0</v>
      </c>
    </row>
    <row r="407" spans="1:9" x14ac:dyDescent="0.35">
      <c r="A407" s="186" t="s">
        <v>868</v>
      </c>
      <c r="C407" s="188">
        <v>7.05</v>
      </c>
      <c r="D407" s="189" t="s">
        <v>2</v>
      </c>
      <c r="E407" s="186" t="s">
        <v>889</v>
      </c>
      <c r="F407" s="207">
        <f>C407-C181</f>
        <v>2.8199999999999994</v>
      </c>
      <c r="G407" s="114" t="s">
        <v>892</v>
      </c>
      <c r="H407" s="186">
        <f>H181</f>
        <v>0</v>
      </c>
      <c r="I407" s="207">
        <f t="shared" si="17"/>
        <v>0</v>
      </c>
    </row>
    <row r="408" spans="1:9" x14ac:dyDescent="0.35">
      <c r="A408" s="186" t="s">
        <v>869</v>
      </c>
      <c r="C408" s="188">
        <v>7.05</v>
      </c>
      <c r="D408" s="189" t="s">
        <v>2</v>
      </c>
      <c r="E408" s="186" t="s">
        <v>890</v>
      </c>
      <c r="F408" s="207">
        <f>C408-C181</f>
        <v>2.8199999999999994</v>
      </c>
      <c r="G408" s="114" t="s">
        <v>893</v>
      </c>
      <c r="H408" s="186">
        <f>H181</f>
        <v>0</v>
      </c>
      <c r="I408" s="207">
        <f t="shared" si="17"/>
        <v>0</v>
      </c>
    </row>
    <row r="409" spans="1:9" x14ac:dyDescent="0.35">
      <c r="A409" s="186" t="s">
        <v>870</v>
      </c>
      <c r="C409" s="188">
        <v>5.7</v>
      </c>
      <c r="D409" s="189" t="s">
        <v>2</v>
      </c>
      <c r="E409" s="186" t="s">
        <v>888</v>
      </c>
      <c r="F409" s="207">
        <f>C409-C192</f>
        <v>1.4699999999999998</v>
      </c>
      <c r="G409" s="114" t="s">
        <v>891</v>
      </c>
      <c r="H409" s="186">
        <f>H192</f>
        <v>0</v>
      </c>
      <c r="I409" s="207">
        <f t="shared" si="17"/>
        <v>0</v>
      </c>
    </row>
    <row r="410" spans="1:9" x14ac:dyDescent="0.35">
      <c r="A410" s="186" t="s">
        <v>871</v>
      </c>
      <c r="C410" s="188">
        <v>7.05</v>
      </c>
      <c r="D410" s="189" t="s">
        <v>2</v>
      </c>
      <c r="E410" s="186" t="s">
        <v>889</v>
      </c>
      <c r="F410" s="207">
        <f>C410-C192</f>
        <v>2.8199999999999994</v>
      </c>
      <c r="G410" s="114" t="s">
        <v>892</v>
      </c>
      <c r="H410" s="186">
        <f>H192</f>
        <v>0</v>
      </c>
      <c r="I410" s="207">
        <f t="shared" si="17"/>
        <v>0</v>
      </c>
    </row>
    <row r="411" spans="1:9" x14ac:dyDescent="0.35">
      <c r="A411" s="186" t="s">
        <v>872</v>
      </c>
      <c r="C411" s="188">
        <v>7.05</v>
      </c>
      <c r="D411" s="189" t="s">
        <v>2</v>
      </c>
      <c r="E411" s="186" t="s">
        <v>890</v>
      </c>
      <c r="F411" s="207">
        <f>C411-C192</f>
        <v>2.8199999999999994</v>
      </c>
      <c r="G411" s="114" t="s">
        <v>893</v>
      </c>
      <c r="H411" s="186">
        <f>H192</f>
        <v>0</v>
      </c>
      <c r="I411" s="207">
        <f t="shared" si="17"/>
        <v>0</v>
      </c>
    </row>
    <row r="412" spans="1:9" x14ac:dyDescent="0.35">
      <c r="A412" s="186" t="s">
        <v>873</v>
      </c>
      <c r="C412" s="188">
        <v>5.7</v>
      </c>
      <c r="D412" s="189" t="s">
        <v>2</v>
      </c>
      <c r="E412" s="186" t="s">
        <v>888</v>
      </c>
      <c r="F412" s="207">
        <f>C412-C127</f>
        <v>1.4699999999999998</v>
      </c>
      <c r="G412" s="114" t="s">
        <v>891</v>
      </c>
      <c r="H412" s="186">
        <f>H127</f>
        <v>0</v>
      </c>
      <c r="I412" s="207">
        <f t="shared" si="17"/>
        <v>0</v>
      </c>
    </row>
    <row r="413" spans="1:9" x14ac:dyDescent="0.35">
      <c r="A413" s="186" t="s">
        <v>874</v>
      </c>
      <c r="C413" s="188">
        <v>7.05</v>
      </c>
      <c r="D413" s="189" t="s">
        <v>2</v>
      </c>
      <c r="E413" s="186" t="s">
        <v>889</v>
      </c>
      <c r="F413" s="207">
        <f>C413-C121</f>
        <v>1.5</v>
      </c>
      <c r="G413" s="114" t="s">
        <v>892</v>
      </c>
      <c r="H413" s="186">
        <f>H127</f>
        <v>0</v>
      </c>
      <c r="I413" s="207">
        <f t="shared" si="17"/>
        <v>0</v>
      </c>
    </row>
    <row r="414" spans="1:9" x14ac:dyDescent="0.35">
      <c r="A414" s="186" t="s">
        <v>875</v>
      </c>
      <c r="C414" s="188">
        <v>7.05</v>
      </c>
      <c r="D414" s="189" t="s">
        <v>2</v>
      </c>
      <c r="E414" s="186" t="s">
        <v>890</v>
      </c>
      <c r="F414" s="207">
        <f>C414-C121</f>
        <v>1.5</v>
      </c>
      <c r="G414" s="114" t="s">
        <v>893</v>
      </c>
      <c r="H414" s="186">
        <f>H127</f>
        <v>0</v>
      </c>
      <c r="I414" s="207">
        <f t="shared" si="17"/>
        <v>0</v>
      </c>
    </row>
    <row r="415" spans="1:9" x14ac:dyDescent="0.35">
      <c r="A415" s="186" t="s">
        <v>876</v>
      </c>
      <c r="C415" s="188">
        <v>5.7</v>
      </c>
      <c r="D415" s="189" t="s">
        <v>2</v>
      </c>
      <c r="E415" s="186" t="s">
        <v>888</v>
      </c>
      <c r="F415" s="207">
        <f>C415-C149</f>
        <v>1.4699999999999998</v>
      </c>
      <c r="G415" s="114" t="s">
        <v>891</v>
      </c>
      <c r="H415" s="186">
        <f>H149</f>
        <v>0</v>
      </c>
      <c r="I415" s="207">
        <f t="shared" si="17"/>
        <v>0</v>
      </c>
    </row>
    <row r="416" spans="1:9" x14ac:dyDescent="0.35">
      <c r="A416" s="186" t="s">
        <v>877</v>
      </c>
      <c r="C416" s="188">
        <v>7.05</v>
      </c>
      <c r="D416" s="189" t="s">
        <v>2</v>
      </c>
      <c r="E416" s="186" t="s">
        <v>889</v>
      </c>
      <c r="F416" s="207">
        <f>C416-C149</f>
        <v>2.8199999999999994</v>
      </c>
      <c r="G416" s="114" t="s">
        <v>892</v>
      </c>
      <c r="H416" s="186">
        <f>H149</f>
        <v>0</v>
      </c>
      <c r="I416" s="207">
        <f t="shared" si="17"/>
        <v>0</v>
      </c>
    </row>
    <row r="417" spans="1:9" x14ac:dyDescent="0.35">
      <c r="A417" s="186" t="s">
        <v>878</v>
      </c>
      <c r="C417" s="188">
        <v>7.05</v>
      </c>
      <c r="D417" s="189" t="s">
        <v>2</v>
      </c>
      <c r="E417" s="186" t="s">
        <v>890</v>
      </c>
      <c r="F417" s="207">
        <f>C417-C149</f>
        <v>2.8199999999999994</v>
      </c>
      <c r="G417" s="114" t="s">
        <v>893</v>
      </c>
      <c r="H417" s="186">
        <f>H149</f>
        <v>0</v>
      </c>
      <c r="I417" s="207">
        <f t="shared" si="17"/>
        <v>0</v>
      </c>
    </row>
    <row r="418" spans="1:9" x14ac:dyDescent="0.35">
      <c r="A418" s="186" t="s">
        <v>879</v>
      </c>
      <c r="C418" s="188">
        <v>5.7</v>
      </c>
      <c r="D418" s="189" t="s">
        <v>2</v>
      </c>
      <c r="E418" s="186" t="s">
        <v>888</v>
      </c>
      <c r="F418" s="207">
        <f>C418-C151</f>
        <v>1.4699999999999998</v>
      </c>
      <c r="G418" s="114" t="s">
        <v>891</v>
      </c>
      <c r="H418" s="186">
        <f>H151</f>
        <v>0</v>
      </c>
      <c r="I418" s="207">
        <f t="shared" si="17"/>
        <v>0</v>
      </c>
    </row>
    <row r="419" spans="1:9" x14ac:dyDescent="0.35">
      <c r="A419" s="186" t="s">
        <v>880</v>
      </c>
      <c r="C419" s="188">
        <v>7.05</v>
      </c>
      <c r="D419" s="189" t="s">
        <v>2</v>
      </c>
      <c r="E419" s="186" t="s">
        <v>889</v>
      </c>
      <c r="F419" s="207">
        <f>C419-C151</f>
        <v>2.8199999999999994</v>
      </c>
      <c r="G419" s="114" t="s">
        <v>892</v>
      </c>
      <c r="H419" s="186">
        <f>H151</f>
        <v>0</v>
      </c>
      <c r="I419" s="207">
        <f t="shared" si="17"/>
        <v>0</v>
      </c>
    </row>
    <row r="420" spans="1:9" x14ac:dyDescent="0.35">
      <c r="A420" s="186" t="s">
        <v>881</v>
      </c>
      <c r="C420" s="188">
        <v>7.05</v>
      </c>
      <c r="D420" s="189" t="s">
        <v>2</v>
      </c>
      <c r="E420" s="186" t="s">
        <v>890</v>
      </c>
      <c r="F420" s="207">
        <f>C420-C151</f>
        <v>2.8199999999999994</v>
      </c>
      <c r="G420" s="114" t="s">
        <v>893</v>
      </c>
      <c r="H420" s="186">
        <f>H151</f>
        <v>0</v>
      </c>
      <c r="I420" s="207">
        <f t="shared" si="17"/>
        <v>0</v>
      </c>
    </row>
    <row r="421" spans="1:9" x14ac:dyDescent="0.35">
      <c r="A421" s="186" t="s">
        <v>882</v>
      </c>
      <c r="C421" s="188">
        <v>5.7</v>
      </c>
      <c r="D421" s="189" t="s">
        <v>2</v>
      </c>
      <c r="E421" s="186" t="s">
        <v>888</v>
      </c>
      <c r="F421" s="207">
        <f>C421-C217</f>
        <v>1.4699999999999998</v>
      </c>
      <c r="G421" s="114" t="s">
        <v>891</v>
      </c>
      <c r="H421" s="186">
        <f>H217</f>
        <v>0</v>
      </c>
      <c r="I421" s="207">
        <f t="shared" si="17"/>
        <v>0</v>
      </c>
    </row>
    <row r="422" spans="1:9" x14ac:dyDescent="0.35">
      <c r="A422" s="186" t="s">
        <v>883</v>
      </c>
      <c r="C422" s="188">
        <v>7.05</v>
      </c>
      <c r="D422" s="189" t="s">
        <v>2</v>
      </c>
      <c r="E422" s="186" t="s">
        <v>889</v>
      </c>
      <c r="F422" s="207">
        <f>C422-C217</f>
        <v>2.8199999999999994</v>
      </c>
      <c r="G422" s="114" t="s">
        <v>892</v>
      </c>
      <c r="H422" s="186">
        <f>H217</f>
        <v>0</v>
      </c>
      <c r="I422" s="207">
        <f t="shared" si="17"/>
        <v>0</v>
      </c>
    </row>
    <row r="423" spans="1:9" x14ac:dyDescent="0.35">
      <c r="A423" s="186" t="s">
        <v>884</v>
      </c>
      <c r="C423" s="188">
        <v>7.05</v>
      </c>
      <c r="D423" s="189" t="s">
        <v>2</v>
      </c>
      <c r="E423" s="186" t="s">
        <v>890</v>
      </c>
      <c r="F423" s="207">
        <f>C423-C217</f>
        <v>2.8199999999999994</v>
      </c>
      <c r="G423" s="114" t="s">
        <v>893</v>
      </c>
      <c r="H423" s="186">
        <f>H217</f>
        <v>0</v>
      </c>
      <c r="I423" s="207">
        <f t="shared" si="17"/>
        <v>0</v>
      </c>
    </row>
    <row r="424" spans="1:9" x14ac:dyDescent="0.35">
      <c r="A424" s="186" t="s">
        <v>885</v>
      </c>
      <c r="C424" s="188">
        <v>5.7</v>
      </c>
      <c r="D424" s="189" t="s">
        <v>2</v>
      </c>
      <c r="E424" s="186" t="s">
        <v>888</v>
      </c>
      <c r="F424" s="207">
        <f>C424-C221</f>
        <v>1.4699999999999998</v>
      </c>
      <c r="G424" s="114" t="s">
        <v>891</v>
      </c>
      <c r="H424" s="186">
        <f>H221</f>
        <v>0</v>
      </c>
      <c r="I424" s="207">
        <f t="shared" si="17"/>
        <v>0</v>
      </c>
    </row>
    <row r="425" spans="1:9" x14ac:dyDescent="0.35">
      <c r="A425" s="186" t="s">
        <v>886</v>
      </c>
      <c r="C425" s="188">
        <v>7.05</v>
      </c>
      <c r="D425" s="189" t="s">
        <v>2</v>
      </c>
      <c r="E425" s="186" t="s">
        <v>889</v>
      </c>
      <c r="F425" s="207">
        <f>C425-C221</f>
        <v>2.8199999999999994</v>
      </c>
      <c r="G425" s="114" t="s">
        <v>892</v>
      </c>
      <c r="H425" s="186">
        <f>H221</f>
        <v>0</v>
      </c>
      <c r="I425" s="207">
        <f t="shared" si="17"/>
        <v>0</v>
      </c>
    </row>
    <row r="426" spans="1:9" x14ac:dyDescent="0.35">
      <c r="A426" s="186" t="s">
        <v>887</v>
      </c>
      <c r="C426" s="188">
        <v>7.05</v>
      </c>
      <c r="D426" s="189" t="s">
        <v>2</v>
      </c>
      <c r="E426" s="186" t="s">
        <v>890</v>
      </c>
      <c r="F426" s="207">
        <f>C426-C221</f>
        <v>2.8199999999999994</v>
      </c>
      <c r="G426" s="114" t="s">
        <v>893</v>
      </c>
      <c r="H426" s="186">
        <f>H221</f>
        <v>0</v>
      </c>
      <c r="I426" s="207">
        <f t="shared" si="17"/>
        <v>0</v>
      </c>
    </row>
  </sheetData>
  <autoFilter ref="A1:I426" xr:uid="{1BE4EF0B-F350-45DA-AE8A-78AE6A6D3420}">
    <filterColumn colId="3">
      <filters>
        <filter val="AQ"/>
      </filters>
    </filterColumn>
  </autoFilter>
  <customSheetViews>
    <customSheetView guid="{CC1794FA-0CC9-4692-97FE-5EE343138557}">
      <selection activeCell="L314" sqref="L314"/>
      <pageMargins left="0.7" right="0.7" top="0.75" bottom="0.75" header="0.3" footer="0.3"/>
      <pageSetup orientation="portrait" r:id="rId1"/>
    </customSheetView>
  </customSheetViews>
  <conditionalFormatting sqref="C382:D426">
    <cfRule type="expression" dxfId="1" priority="1">
      <formula>ISNUMBER(C382)</formula>
    </cfRule>
    <cfRule type="cellIs" dxfId="0" priority="2" operator="equal">
      <formula>"Preisgruppe vorher nicht zugeordnet"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A2BA2-9D08-45FC-BB54-ADF8B5B7A541}">
  <dimension ref="A1"/>
  <sheetViews>
    <sheetView workbookViewId="0">
      <selection activeCell="A36" sqref="A36"/>
    </sheetView>
  </sheetViews>
  <sheetFormatPr defaultColWidth="9.08984375" defaultRowHeight="14.5" x14ac:dyDescent="0.35"/>
  <cols>
    <col min="1" max="16384" width="9.08984375" style="2"/>
  </cols>
  <sheetData/>
  <customSheetViews>
    <customSheetView guid="{CC1794FA-0CC9-4692-97FE-5EE343138557}">
      <selection activeCell="W12" sqref="W1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5B741F8E9DB449A7381336D239B3C3" ma:contentTypeVersion="10" ma:contentTypeDescription="Create a new document." ma:contentTypeScope="" ma:versionID="b5e487bff292abd1c1c869037870c8a6">
  <xsd:schema xmlns:xsd="http://www.w3.org/2001/XMLSchema" xmlns:xs="http://www.w3.org/2001/XMLSchema" xmlns:p="http://schemas.microsoft.com/office/2006/metadata/properties" xmlns:ns3="79d46ac0-3d9f-4919-9336-9bf9827b39f9" xmlns:ns4="418d356a-669b-4981-b92b-0d37db00c089" targetNamespace="http://schemas.microsoft.com/office/2006/metadata/properties" ma:root="true" ma:fieldsID="ca00ccdbd9ea05b96cee18a2044edb62" ns3:_="" ns4:_="">
    <xsd:import namespace="79d46ac0-3d9f-4919-9336-9bf9827b39f9"/>
    <xsd:import namespace="418d356a-669b-4981-b92b-0d37db00c0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46ac0-3d9f-4919-9336-9bf9827b39f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8d356a-669b-4981-b92b-0d37db00c0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7AD53B3-8B89-4C9B-A0A9-4349C1A858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46ac0-3d9f-4919-9336-9bf9827b39f9"/>
    <ds:schemaRef ds:uri="418d356a-669b-4981-b92b-0d37db00c0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0A10733-6CBD-45D2-BC80-56A6E77BC376}">
  <ds:schemaRefs>
    <ds:schemaRef ds:uri="418d356a-669b-4981-b92b-0d37db00c089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metadata/properties"/>
    <ds:schemaRef ds:uri="79d46ac0-3d9f-4919-9336-9bf9827b39f9"/>
  </ds:schemaRefs>
</ds:datastoreItem>
</file>

<file path=customXml/itemProps3.xml><?xml version="1.0" encoding="utf-8"?>
<ds:datastoreItem xmlns:ds="http://schemas.openxmlformats.org/officeDocument/2006/customXml" ds:itemID="{A2B28F2B-734B-4FD9-94FC-DEE1B876338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2ee9e0-9ce0-4033-a64a-c07073a91ecd}" enabled="0" method="" siteId="{372ee9e0-9ce0-4033-a64a-c07073a91ec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Calculatietool Free@home 2024</vt:lpstr>
      <vt:lpstr>Prijslijst 2024</vt:lpstr>
      <vt:lpstr>Schema ABB Welcome 2-draads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Martijn Hessels</dc:creator>
  <cp:lastModifiedBy>Martijn Hessels</cp:lastModifiedBy>
  <cp:lastPrinted>2023-10-18T13:18:31Z</cp:lastPrinted>
  <dcterms:created xsi:type="dcterms:W3CDTF">2017-11-07T19:22:43Z</dcterms:created>
  <dcterms:modified xsi:type="dcterms:W3CDTF">2023-12-01T14:03:57Z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0x010100B15B741F8E9DB449A7381336D239B3C3</vt:lpwstr>
  </property>
</Properties>
</file>