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gif" ContentType="image/gif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https://abb-my.sharepoint.com/personal/martijn_hessels_nl_abb_com/Documents/Busch-Jaeger/BJE Documentatie/BJE Free@home/Free@home Calculatietool/"/>
    </mc:Choice>
  </mc:AlternateContent>
  <xr:revisionPtr revIDLastSave="128" documentId="8_{D49E8B25-2137-4145-8F69-D0CEFA64CE0E}" xr6:coauthVersionLast="47" xr6:coauthVersionMax="47" xr10:uidLastSave="{F9CC11F8-9CB3-4B71-A5E4-794CB6226B4E}"/>
  <bookViews>
    <workbookView xWindow="-25350" yWindow="-21710" windowWidth="38620" windowHeight="21100" xr2:uid="{00000000-000D-0000-FFFF-FFFF00000000}"/>
  </bookViews>
  <sheets>
    <sheet name="Calculatietool Free@home 2025" sheetId="1" r:id="rId1"/>
    <sheet name="Welcome 2-draads" sheetId="5" r:id="rId2"/>
    <sheet name="Welcome IP" sheetId="6" r:id="rId3"/>
    <sheet name="Schema Welcome 2-draads" sheetId="4" r:id="rId4"/>
    <sheet name="Prijslijst 2025" sheetId="3" r:id="rId5"/>
  </sheets>
  <definedNames>
    <definedName name="_xlnm._FilterDatabase" localSheetId="4" hidden="1">'Prijslijst 2025'!$A$1:$I$712</definedName>
  </definedNames>
  <calcPr calcId="191029" calcMode="autoNoTable"/>
  <customWorkbookViews>
    <customWorkbookView name="1" guid="{CC1794FA-0CC9-4692-97FE-5EE343138557}" includeHiddenRowCol="0" maximized="1" xWindow="1909" yWindow="-506" windowWidth="3862" windowHeight="2122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50" i="1" l="1"/>
  <c r="P51" i="1"/>
  <c r="P52" i="1"/>
  <c r="O49" i="1"/>
  <c r="L49" i="1"/>
  <c r="O52" i="1"/>
  <c r="L52" i="1"/>
  <c r="N52" i="1" s="1"/>
  <c r="O50" i="1"/>
  <c r="L50" i="1"/>
  <c r="N50" i="1" s="1"/>
  <c r="O51" i="1"/>
  <c r="L51" i="1"/>
  <c r="N51" i="1" s="1"/>
  <c r="J50" i="1"/>
  <c r="J51" i="1"/>
  <c r="J52" i="1"/>
  <c r="I39" i="6"/>
  <c r="I37" i="6"/>
  <c r="J38" i="5"/>
  <c r="J37" i="5"/>
  <c r="O192" i="1"/>
  <c r="L192" i="1"/>
  <c r="N192" i="1" s="1"/>
  <c r="J192" i="1"/>
  <c r="O30" i="6"/>
  <c r="L30" i="6"/>
  <c r="N30" i="6" s="1"/>
  <c r="O29" i="6"/>
  <c r="L29" i="6"/>
  <c r="N29" i="6" s="1"/>
  <c r="O28" i="6"/>
  <c r="L28" i="6"/>
  <c r="N28" i="6" s="1"/>
  <c r="O27" i="6"/>
  <c r="L27" i="6"/>
  <c r="N27" i="6" s="1"/>
  <c r="O26" i="6"/>
  <c r="L26" i="6"/>
  <c r="N26" i="6" s="1"/>
  <c r="C25" i="6"/>
  <c r="C24" i="6"/>
  <c r="O23" i="6"/>
  <c r="L23" i="6"/>
  <c r="N23" i="6" s="1"/>
  <c r="O22" i="6"/>
  <c r="L22" i="6"/>
  <c r="N22" i="6" s="1"/>
  <c r="O21" i="6"/>
  <c r="L21" i="6"/>
  <c r="N21" i="6" s="1"/>
  <c r="O20" i="6"/>
  <c r="L20" i="6"/>
  <c r="N20" i="6" s="1"/>
  <c r="C13" i="5"/>
  <c r="C25" i="5"/>
  <c r="P25" i="5" s="1"/>
  <c r="C24" i="5"/>
  <c r="P24" i="5" s="1"/>
  <c r="O29" i="5"/>
  <c r="L29" i="5"/>
  <c r="N29" i="5" s="1"/>
  <c r="O27" i="5"/>
  <c r="L27" i="5"/>
  <c r="N27" i="5" s="1"/>
  <c r="O26" i="5"/>
  <c r="L26" i="5"/>
  <c r="N26" i="5" s="1"/>
  <c r="O28" i="5"/>
  <c r="L28" i="5"/>
  <c r="N28" i="5" s="1"/>
  <c r="L20" i="5"/>
  <c r="N20" i="5" s="1"/>
  <c r="O20" i="5"/>
  <c r="L21" i="5"/>
  <c r="N21" i="5" s="1"/>
  <c r="O21" i="5"/>
  <c r="L22" i="5"/>
  <c r="N22" i="5" s="1"/>
  <c r="O22" i="5"/>
  <c r="H679" i="3"/>
  <c r="H680" i="3" s="1"/>
  <c r="H667" i="3"/>
  <c r="H662" i="3" s="1"/>
  <c r="F679" i="3"/>
  <c r="F671" i="3" s="1"/>
  <c r="F667" i="3"/>
  <c r="F670" i="3" s="1"/>
  <c r="O64" i="5"/>
  <c r="L64" i="5"/>
  <c r="N64" i="5" s="1"/>
  <c r="O63" i="5"/>
  <c r="L63" i="5"/>
  <c r="N63" i="5" s="1"/>
  <c r="O57" i="5"/>
  <c r="L57" i="5"/>
  <c r="N57" i="5" s="1"/>
  <c r="O56" i="5"/>
  <c r="L56" i="5"/>
  <c r="N56" i="5" s="1"/>
  <c r="O55" i="5"/>
  <c r="L55" i="5"/>
  <c r="N55" i="5" s="1"/>
  <c r="O53" i="5"/>
  <c r="L53" i="5"/>
  <c r="N53" i="5" s="1"/>
  <c r="O52" i="5"/>
  <c r="L52" i="5"/>
  <c r="N52" i="5" s="1"/>
  <c r="O51" i="5"/>
  <c r="L51" i="5"/>
  <c r="N51" i="5" s="1"/>
  <c r="O50" i="5"/>
  <c r="L50" i="5"/>
  <c r="N50" i="5" s="1"/>
  <c r="O49" i="5"/>
  <c r="L49" i="5"/>
  <c r="N49" i="5" s="1"/>
  <c r="O48" i="5"/>
  <c r="L48" i="5"/>
  <c r="N48" i="5" s="1"/>
  <c r="O47" i="5"/>
  <c r="L47" i="5"/>
  <c r="N47" i="5" s="1"/>
  <c r="O46" i="5"/>
  <c r="L46" i="5"/>
  <c r="N46" i="5" s="1"/>
  <c r="C12" i="6"/>
  <c r="L11" i="6"/>
  <c r="N11" i="6" s="1"/>
  <c r="O11" i="6"/>
  <c r="O68" i="5"/>
  <c r="L68" i="5"/>
  <c r="N68" i="5" s="1"/>
  <c r="O67" i="5"/>
  <c r="L67" i="5"/>
  <c r="N67" i="5" s="1"/>
  <c r="O66" i="5"/>
  <c r="L66" i="5"/>
  <c r="N66" i="5" s="1"/>
  <c r="P64" i="5"/>
  <c r="P63" i="5"/>
  <c r="P53" i="5"/>
  <c r="P52" i="5"/>
  <c r="P51" i="5"/>
  <c r="P50" i="5"/>
  <c r="P49" i="5"/>
  <c r="P48" i="5"/>
  <c r="P47" i="5"/>
  <c r="P46" i="5"/>
  <c r="P38" i="5"/>
  <c r="O38" i="5"/>
  <c r="L38" i="5"/>
  <c r="N38" i="5" s="1"/>
  <c r="O37" i="5"/>
  <c r="L37" i="5"/>
  <c r="N37" i="5" s="1"/>
  <c r="O30" i="5"/>
  <c r="L30" i="5"/>
  <c r="N30" i="5" s="1"/>
  <c r="O25" i="5"/>
  <c r="L25" i="5"/>
  <c r="O24" i="5"/>
  <c r="L24" i="5"/>
  <c r="P23" i="5"/>
  <c r="O23" i="5"/>
  <c r="L23" i="5"/>
  <c r="N23" i="5" s="1"/>
  <c r="O13" i="5"/>
  <c r="L13" i="5"/>
  <c r="O12" i="5"/>
  <c r="L12" i="5"/>
  <c r="N12" i="5" s="1"/>
  <c r="O11" i="5"/>
  <c r="L11" i="5"/>
  <c r="N11" i="5" s="1"/>
  <c r="L71" i="6"/>
  <c r="N71" i="6" s="1"/>
  <c r="L70" i="6"/>
  <c r="N70" i="6" s="1"/>
  <c r="L69" i="6"/>
  <c r="O48" i="6"/>
  <c r="O49" i="6"/>
  <c r="O50" i="6"/>
  <c r="O51" i="6"/>
  <c r="O52" i="6"/>
  <c r="O53" i="6"/>
  <c r="O54" i="6"/>
  <c r="O56" i="6"/>
  <c r="O57" i="6"/>
  <c r="O58" i="6"/>
  <c r="O59" i="6"/>
  <c r="O60" i="6"/>
  <c r="O47" i="6"/>
  <c r="O70" i="6"/>
  <c r="O71" i="6"/>
  <c r="O37" i="6"/>
  <c r="N13" i="5" l="1"/>
  <c r="F666" i="3"/>
  <c r="F659" i="3"/>
  <c r="F672" i="3"/>
  <c r="F660" i="3"/>
  <c r="F673" i="3"/>
  <c r="F661" i="3"/>
  <c r="F674" i="3"/>
  <c r="F662" i="3"/>
  <c r="I662" i="3" s="1"/>
  <c r="F675" i="3"/>
  <c r="F663" i="3"/>
  <c r="F676" i="3"/>
  <c r="F664" i="3"/>
  <c r="F677" i="3"/>
  <c r="F665" i="3"/>
  <c r="F678" i="3"/>
  <c r="F680" i="3"/>
  <c r="I680" i="3" s="1"/>
  <c r="F668" i="3"/>
  <c r="F681" i="3"/>
  <c r="F669" i="3"/>
  <c r="F682" i="3"/>
  <c r="H663" i="3"/>
  <c r="H664" i="3"/>
  <c r="H665" i="3"/>
  <c r="H668" i="3"/>
  <c r="H666" i="3"/>
  <c r="H669" i="3"/>
  <c r="I679" i="3"/>
  <c r="H659" i="3"/>
  <c r="H660" i="3"/>
  <c r="H661" i="3"/>
  <c r="I661" i="3" s="1"/>
  <c r="H670" i="3"/>
  <c r="I670" i="3" s="1"/>
  <c r="I667" i="3"/>
  <c r="H674" i="3"/>
  <c r="H675" i="3"/>
  <c r="H671" i="3"/>
  <c r="I671" i="3" s="1"/>
  <c r="H672" i="3"/>
  <c r="H673" i="3"/>
  <c r="H677" i="3"/>
  <c r="H676" i="3"/>
  <c r="H678" i="3"/>
  <c r="H681" i="3"/>
  <c r="H682" i="3"/>
  <c r="N24" i="5"/>
  <c r="N25" i="5"/>
  <c r="O39" i="6"/>
  <c r="L39" i="6"/>
  <c r="N39" i="6" s="1"/>
  <c r="P24" i="6"/>
  <c r="L25" i="6"/>
  <c r="P25" i="6"/>
  <c r="L24" i="6"/>
  <c r="O24" i="6"/>
  <c r="O25" i="6"/>
  <c r="O12" i="6"/>
  <c r="L12" i="6"/>
  <c r="N12" i="6" s="1"/>
  <c r="O10" i="6"/>
  <c r="L10" i="6"/>
  <c r="N10" i="6" s="1"/>
  <c r="L37" i="6"/>
  <c r="N37" i="6" s="1"/>
  <c r="P37" i="6"/>
  <c r="P39" i="6"/>
  <c r="L48" i="6"/>
  <c r="N48" i="6" s="1"/>
  <c r="L49" i="6"/>
  <c r="N49" i="6" s="1"/>
  <c r="L50" i="6"/>
  <c r="N50" i="6" s="1"/>
  <c r="L51" i="6"/>
  <c r="N51" i="6" s="1"/>
  <c r="L52" i="6"/>
  <c r="N52" i="6" s="1"/>
  <c r="L53" i="6"/>
  <c r="N53" i="6" s="1"/>
  <c r="L54" i="6"/>
  <c r="N54" i="6" s="1"/>
  <c r="L56" i="6"/>
  <c r="N56" i="6" s="1"/>
  <c r="L57" i="6"/>
  <c r="N57" i="6" s="1"/>
  <c r="L58" i="6"/>
  <c r="N58" i="6" s="1"/>
  <c r="L59" i="6"/>
  <c r="N59" i="6" s="1"/>
  <c r="L60" i="6"/>
  <c r="N60" i="6" s="1"/>
  <c r="L47" i="6"/>
  <c r="N47" i="6" s="1"/>
  <c r="O69" i="6"/>
  <c r="N69" i="6"/>
  <c r="P67" i="6"/>
  <c r="O67" i="6"/>
  <c r="L67" i="6"/>
  <c r="N67" i="6" s="1"/>
  <c r="P66" i="6"/>
  <c r="O66" i="6"/>
  <c r="L66" i="6"/>
  <c r="N66" i="6" s="1"/>
  <c r="P54" i="6"/>
  <c r="P53" i="6"/>
  <c r="P52" i="6"/>
  <c r="P51" i="6"/>
  <c r="P50" i="6"/>
  <c r="P49" i="6"/>
  <c r="P48" i="6"/>
  <c r="P47" i="6"/>
  <c r="P20" i="6"/>
  <c r="I664" i="3" l="1"/>
  <c r="I681" i="3"/>
  <c r="I672" i="3"/>
  <c r="I682" i="3"/>
  <c r="I678" i="3"/>
  <c r="I660" i="3"/>
  <c r="I674" i="3"/>
  <c r="I663" i="3"/>
  <c r="I666" i="3"/>
  <c r="I668" i="3"/>
  <c r="I665" i="3"/>
  <c r="I659" i="3"/>
  <c r="I673" i="3"/>
  <c r="I675" i="3"/>
  <c r="I676" i="3"/>
  <c r="I677" i="3"/>
  <c r="I669" i="3"/>
  <c r="N75" i="5"/>
  <c r="N25" i="6"/>
  <c r="N24" i="6"/>
  <c r="N78" i="6" l="1"/>
  <c r="P204" i="1" l="1"/>
  <c r="P203" i="1"/>
  <c r="P202" i="1"/>
  <c r="P201" i="1"/>
  <c r="P200" i="1"/>
  <c r="Q124" i="1"/>
  <c r="Q123" i="1"/>
  <c r="Q122" i="1"/>
  <c r="Q121" i="1"/>
  <c r="Q120" i="1"/>
  <c r="Q112" i="1"/>
  <c r="Q111" i="1"/>
  <c r="Q103" i="1"/>
  <c r="Q102" i="1"/>
  <c r="Q101" i="1"/>
  <c r="O210" i="1"/>
  <c r="L210" i="1"/>
  <c r="N210" i="1" s="1"/>
  <c r="O209" i="1"/>
  <c r="L209" i="1"/>
  <c r="N209" i="1" s="1"/>
  <c r="O208" i="1"/>
  <c r="L208" i="1"/>
  <c r="N208" i="1" s="1"/>
  <c r="O207" i="1"/>
  <c r="L207" i="1"/>
  <c r="N207" i="1" s="1"/>
  <c r="O206" i="1"/>
  <c r="L206" i="1"/>
  <c r="N206" i="1" s="1"/>
  <c r="L201" i="1"/>
  <c r="N201" i="1" s="1"/>
  <c r="O201" i="1"/>
  <c r="L202" i="1"/>
  <c r="N202" i="1" s="1"/>
  <c r="O202" i="1"/>
  <c r="L203" i="1"/>
  <c r="N203" i="1" s="1"/>
  <c r="O203" i="1"/>
  <c r="L204" i="1"/>
  <c r="N204" i="1" s="1"/>
  <c r="O204" i="1"/>
  <c r="O118" i="1"/>
  <c r="L118" i="1"/>
  <c r="N118" i="1" s="1"/>
  <c r="O117" i="1"/>
  <c r="L117" i="1"/>
  <c r="N117" i="1" s="1"/>
  <c r="O116" i="1"/>
  <c r="L116" i="1"/>
  <c r="N116" i="1" s="1"/>
  <c r="O112" i="1"/>
  <c r="L112" i="1"/>
  <c r="N112" i="1" s="1"/>
  <c r="O111" i="1"/>
  <c r="L111" i="1"/>
  <c r="N111" i="1" s="1"/>
  <c r="O124" i="1"/>
  <c r="L124" i="1"/>
  <c r="N124" i="1" s="1"/>
  <c r="O123" i="1"/>
  <c r="L123" i="1"/>
  <c r="N123" i="1" s="1"/>
  <c r="O122" i="1"/>
  <c r="L122" i="1"/>
  <c r="N122" i="1" s="1"/>
  <c r="O121" i="1"/>
  <c r="L121" i="1"/>
  <c r="N121" i="1" s="1"/>
  <c r="O120" i="1"/>
  <c r="L120" i="1"/>
  <c r="N120" i="1" s="1"/>
  <c r="O109" i="1"/>
  <c r="L109" i="1"/>
  <c r="N109" i="1" s="1"/>
  <c r="O108" i="1"/>
  <c r="L108" i="1"/>
  <c r="N108" i="1" s="1"/>
  <c r="O106" i="1"/>
  <c r="L106" i="1"/>
  <c r="N106" i="1" s="1"/>
  <c r="O105" i="1"/>
  <c r="L105" i="1"/>
  <c r="N105" i="1" s="1"/>
  <c r="O103" i="1"/>
  <c r="O102" i="1"/>
  <c r="L103" i="1"/>
  <c r="N103" i="1" s="1"/>
  <c r="L102" i="1"/>
  <c r="N102" i="1" s="1"/>
  <c r="O101" i="1"/>
  <c r="L101" i="1"/>
  <c r="N101" i="1" s="1"/>
  <c r="C310" i="1"/>
  <c r="C311" i="1"/>
  <c r="O200" i="1"/>
  <c r="L200" i="1"/>
  <c r="N200" i="1" s="1"/>
  <c r="C312" i="1"/>
  <c r="L356" i="1"/>
  <c r="N356" i="1" s="1"/>
  <c r="O356" i="1"/>
  <c r="L357" i="1"/>
  <c r="N357" i="1" s="1"/>
  <c r="O357" i="1"/>
  <c r="L347" i="1"/>
  <c r="N347" i="1" s="1"/>
  <c r="O347" i="1"/>
  <c r="L348" i="1"/>
  <c r="N348" i="1" s="1"/>
  <c r="O348" i="1"/>
  <c r="L349" i="1"/>
  <c r="N349" i="1" s="1"/>
  <c r="O349" i="1"/>
  <c r="L338" i="1"/>
  <c r="N338" i="1" s="1"/>
  <c r="O338" i="1"/>
  <c r="L339" i="1"/>
  <c r="N339" i="1" s="1"/>
  <c r="O339" i="1"/>
  <c r="L329" i="1"/>
  <c r="N329" i="1" s="1"/>
  <c r="O329" i="1"/>
  <c r="L330" i="1"/>
  <c r="N330" i="1" s="1"/>
  <c r="O330" i="1"/>
  <c r="L331" i="1"/>
  <c r="N331" i="1" s="1"/>
  <c r="O331" i="1"/>
  <c r="L320" i="1"/>
  <c r="N320" i="1" s="1"/>
  <c r="O320" i="1"/>
  <c r="L321" i="1"/>
  <c r="N321" i="1" s="1"/>
  <c r="O321" i="1"/>
  <c r="O353" i="1"/>
  <c r="O354" i="1"/>
  <c r="O355" i="1"/>
  <c r="O358" i="1"/>
  <c r="O352" i="1"/>
  <c r="O344" i="1"/>
  <c r="O345" i="1"/>
  <c r="O346" i="1"/>
  <c r="O343" i="1"/>
  <c r="L353" i="1"/>
  <c r="N353" i="1" s="1"/>
  <c r="L354" i="1"/>
  <c r="N354" i="1" s="1"/>
  <c r="L355" i="1"/>
  <c r="N355" i="1" s="1"/>
  <c r="L358" i="1"/>
  <c r="N358" i="1" s="1"/>
  <c r="L352" i="1"/>
  <c r="N352" i="1" s="1"/>
  <c r="L344" i="1"/>
  <c r="N344" i="1" s="1"/>
  <c r="L345" i="1"/>
  <c r="N345" i="1" s="1"/>
  <c r="L346" i="1"/>
  <c r="N346" i="1" s="1"/>
  <c r="L343" i="1"/>
  <c r="N343" i="1" s="1"/>
  <c r="L335" i="1"/>
  <c r="N335" i="1" s="1"/>
  <c r="L336" i="1"/>
  <c r="N336" i="1" s="1"/>
  <c r="L337" i="1"/>
  <c r="N337" i="1" s="1"/>
  <c r="L340" i="1"/>
  <c r="N340" i="1" s="1"/>
  <c r="L334" i="1"/>
  <c r="N334" i="1" s="1"/>
  <c r="O335" i="1"/>
  <c r="O336" i="1"/>
  <c r="O337" i="1"/>
  <c r="O340" i="1"/>
  <c r="O334" i="1"/>
  <c r="O326" i="1"/>
  <c r="O327" i="1"/>
  <c r="O328" i="1"/>
  <c r="O325" i="1"/>
  <c r="L326" i="1"/>
  <c r="N326" i="1" s="1"/>
  <c r="L327" i="1"/>
  <c r="N327" i="1" s="1"/>
  <c r="L328" i="1"/>
  <c r="N328" i="1" s="1"/>
  <c r="L325" i="1"/>
  <c r="N325" i="1" s="1"/>
  <c r="O317" i="1"/>
  <c r="O318" i="1"/>
  <c r="O319" i="1"/>
  <c r="O322" i="1"/>
  <c r="O316" i="1"/>
  <c r="L317" i="1"/>
  <c r="N317" i="1" s="1"/>
  <c r="L318" i="1"/>
  <c r="N318" i="1" s="1"/>
  <c r="L319" i="1"/>
  <c r="N319" i="1" s="1"/>
  <c r="L322" i="1"/>
  <c r="N322" i="1" s="1"/>
  <c r="L316" i="1"/>
  <c r="N316" i="1" s="1"/>
  <c r="O312" i="1"/>
  <c r="L312" i="1"/>
  <c r="O311" i="1"/>
  <c r="L311" i="1"/>
  <c r="O310" i="1"/>
  <c r="L310" i="1"/>
  <c r="O306" i="1"/>
  <c r="L306" i="1"/>
  <c r="N312" i="1" l="1"/>
  <c r="C306" i="1"/>
  <c r="N311" i="1"/>
  <c r="N310" i="1"/>
  <c r="C238" i="1"/>
  <c r="C233" i="1"/>
  <c r="C232" i="1"/>
  <c r="N306" i="1" l="1"/>
  <c r="N363" i="1" s="1"/>
  <c r="H304" i="3"/>
  <c r="H315" i="3"/>
  <c r="F426" i="3"/>
  <c r="F425" i="3"/>
  <c r="F424" i="3"/>
  <c r="F423" i="3"/>
  <c r="F422" i="3"/>
  <c r="F421" i="3"/>
  <c r="F420" i="3"/>
  <c r="F419" i="3"/>
  <c r="F418" i="3"/>
  <c r="F417" i="3"/>
  <c r="F416" i="3"/>
  <c r="F415" i="3"/>
  <c r="F414" i="3"/>
  <c r="F413" i="3"/>
  <c r="F412" i="3"/>
  <c r="F411" i="3"/>
  <c r="F410" i="3"/>
  <c r="F409" i="3"/>
  <c r="F408" i="3"/>
  <c r="F407" i="3"/>
  <c r="F406" i="3"/>
  <c r="F405" i="3"/>
  <c r="F404" i="3"/>
  <c r="F403" i="3"/>
  <c r="F402" i="3"/>
  <c r="F401" i="3"/>
  <c r="F400" i="3"/>
  <c r="F399" i="3"/>
  <c r="F398" i="3"/>
  <c r="F397" i="3"/>
  <c r="F396" i="3"/>
  <c r="F395" i="3"/>
  <c r="F394" i="3"/>
  <c r="F393" i="3"/>
  <c r="F392" i="3"/>
  <c r="F391" i="3"/>
  <c r="F390" i="3"/>
  <c r="F389" i="3"/>
  <c r="F388" i="3"/>
  <c r="F387" i="3"/>
  <c r="F386" i="3"/>
  <c r="F385" i="3"/>
  <c r="F384" i="3"/>
  <c r="F383" i="3"/>
  <c r="F382" i="3"/>
  <c r="P169" i="1"/>
  <c r="P168" i="1"/>
  <c r="P166" i="1"/>
  <c r="P165" i="1"/>
  <c r="P164" i="1"/>
  <c r="C170" i="1"/>
  <c r="C171" i="1" s="1"/>
  <c r="O171" i="1"/>
  <c r="L171" i="1"/>
  <c r="Q99" i="1"/>
  <c r="O99" i="1"/>
  <c r="L99" i="1"/>
  <c r="N99" i="1" s="1"/>
  <c r="Q98" i="1"/>
  <c r="O98" i="1"/>
  <c r="L98" i="1"/>
  <c r="N98" i="1" s="1"/>
  <c r="Q96" i="1"/>
  <c r="O96" i="1"/>
  <c r="L96" i="1"/>
  <c r="N96" i="1" s="1"/>
  <c r="Q95" i="1"/>
  <c r="O95" i="1"/>
  <c r="L95" i="1"/>
  <c r="N95" i="1" s="1"/>
  <c r="O93" i="1"/>
  <c r="L93" i="1"/>
  <c r="N93" i="1" s="1"/>
  <c r="O92" i="1"/>
  <c r="L92" i="1"/>
  <c r="N92" i="1" s="1"/>
  <c r="O91" i="1"/>
  <c r="L91" i="1"/>
  <c r="N91" i="1" s="1"/>
  <c r="O90" i="1"/>
  <c r="L90" i="1"/>
  <c r="N90" i="1" s="1"/>
  <c r="O89" i="1"/>
  <c r="L89" i="1"/>
  <c r="N89" i="1" s="1"/>
  <c r="L131" i="1"/>
  <c r="N131" i="1" s="1"/>
  <c r="O131" i="1"/>
  <c r="P131" i="1"/>
  <c r="L132" i="1"/>
  <c r="N132" i="1" s="1"/>
  <c r="O132" i="1"/>
  <c r="Q132" i="1"/>
  <c r="L133" i="1"/>
  <c r="N133" i="1" s="1"/>
  <c r="O133" i="1"/>
  <c r="Q133" i="1"/>
  <c r="L135" i="1"/>
  <c r="N135" i="1" s="1"/>
  <c r="O135" i="1"/>
  <c r="L138" i="1"/>
  <c r="N138" i="1" s="1"/>
  <c r="O138" i="1"/>
  <c r="C223" i="1"/>
  <c r="O43" i="1"/>
  <c r="O42" i="1"/>
  <c r="O31" i="1"/>
  <c r="O32" i="1"/>
  <c r="O30" i="1"/>
  <c r="L43" i="1"/>
  <c r="N43" i="1" s="1"/>
  <c r="L42" i="1"/>
  <c r="L31" i="1"/>
  <c r="N31" i="1" s="1"/>
  <c r="L32" i="1"/>
  <c r="N32" i="1" s="1"/>
  <c r="L30" i="1"/>
  <c r="P43" i="1"/>
  <c r="P32" i="1"/>
  <c r="P31" i="1"/>
  <c r="J43" i="1"/>
  <c r="J32" i="1"/>
  <c r="J31" i="1"/>
  <c r="J171" i="1" l="1"/>
  <c r="P155" i="1"/>
  <c r="P154" i="1"/>
  <c r="H358" i="3"/>
  <c r="H367" i="3" s="1"/>
  <c r="H357" i="3"/>
  <c r="H366" i="3" s="1"/>
  <c r="H356" i="3"/>
  <c r="H359" i="3" s="1"/>
  <c r="F358" i="3"/>
  <c r="F361" i="3" s="1"/>
  <c r="F357" i="3"/>
  <c r="F366" i="3" s="1"/>
  <c r="F356" i="3"/>
  <c r="F365" i="3" s="1"/>
  <c r="N171" i="1" l="1"/>
  <c r="F363" i="3"/>
  <c r="I366" i="3"/>
  <c r="F364" i="3"/>
  <c r="F367" i="3"/>
  <c r="I367" i="3" s="1"/>
  <c r="F359" i="3"/>
  <c r="I359" i="3" s="1"/>
  <c r="F362" i="3"/>
  <c r="H360" i="3"/>
  <c r="H363" i="3"/>
  <c r="H361" i="3"/>
  <c r="I361" i="3" s="1"/>
  <c r="H364" i="3"/>
  <c r="H365" i="3"/>
  <c r="I365" i="3" s="1"/>
  <c r="H362" i="3"/>
  <c r="F360" i="3"/>
  <c r="H343" i="3"/>
  <c r="H355" i="3" s="1"/>
  <c r="H342" i="3"/>
  <c r="H354" i="3" s="1"/>
  <c r="H341" i="3"/>
  <c r="H353" i="3" s="1"/>
  <c r="H340" i="3"/>
  <c r="H334" i="3" s="1"/>
  <c r="H339" i="3"/>
  <c r="H351" i="3" s="1"/>
  <c r="H338" i="3"/>
  <c r="H350" i="3" s="1"/>
  <c r="F343" i="3"/>
  <c r="F332" i="3"/>
  <c r="F339" i="3"/>
  <c r="F340" i="3"/>
  <c r="F346" i="3" s="1"/>
  <c r="F341" i="3"/>
  <c r="F342" i="3"/>
  <c r="F338" i="3"/>
  <c r="O151" i="1"/>
  <c r="O152" i="1"/>
  <c r="O153" i="1"/>
  <c r="O154" i="1"/>
  <c r="O155" i="1"/>
  <c r="O156" i="1"/>
  <c r="O157" i="1"/>
  <c r="O158" i="1"/>
  <c r="O150" i="1"/>
  <c r="L151" i="1"/>
  <c r="L152" i="1"/>
  <c r="L153" i="1"/>
  <c r="L154" i="1"/>
  <c r="L155" i="1"/>
  <c r="L156" i="1"/>
  <c r="L157" i="1"/>
  <c r="L158" i="1"/>
  <c r="L150" i="1"/>
  <c r="F351" i="3" l="1"/>
  <c r="I351" i="3" s="1"/>
  <c r="I339" i="3"/>
  <c r="F355" i="3"/>
  <c r="I355" i="3" s="1"/>
  <c r="I343" i="3"/>
  <c r="F344" i="3"/>
  <c r="I338" i="3"/>
  <c r="F348" i="3"/>
  <c r="I342" i="3"/>
  <c r="F353" i="3"/>
  <c r="I353" i="3" s="1"/>
  <c r="I341" i="3"/>
  <c r="F352" i="3"/>
  <c r="I340" i="3"/>
  <c r="I360" i="3"/>
  <c r="F337" i="3"/>
  <c r="F349" i="3"/>
  <c r="I363" i="3"/>
  <c r="H333" i="3"/>
  <c r="I364" i="3"/>
  <c r="F350" i="3"/>
  <c r="I350" i="3" s="1"/>
  <c r="F334" i="3"/>
  <c r="I334" i="3" s="1"/>
  <c r="F354" i="3"/>
  <c r="I354" i="3" s="1"/>
  <c r="F335" i="3"/>
  <c r="F347" i="3"/>
  <c r="I362" i="3"/>
  <c r="F336" i="3"/>
  <c r="H346" i="3"/>
  <c r="I346" i="3" s="1"/>
  <c r="H352" i="3"/>
  <c r="H335" i="3"/>
  <c r="H347" i="3"/>
  <c r="H345" i="3"/>
  <c r="H337" i="3"/>
  <c r="H349" i="3"/>
  <c r="H336" i="3"/>
  <c r="H348" i="3"/>
  <c r="F333" i="3"/>
  <c r="F345" i="3"/>
  <c r="H344" i="3"/>
  <c r="H332" i="3"/>
  <c r="I332" i="3" s="1"/>
  <c r="P151" i="1"/>
  <c r="P152" i="1"/>
  <c r="P153" i="1"/>
  <c r="P150" i="1"/>
  <c r="N158" i="1"/>
  <c r="N157" i="1"/>
  <c r="N156" i="1"/>
  <c r="N155" i="1"/>
  <c r="N154" i="1"/>
  <c r="N153" i="1"/>
  <c r="N151" i="1"/>
  <c r="N152" i="1"/>
  <c r="N150" i="1"/>
  <c r="I344" i="3" l="1"/>
  <c r="I352" i="3"/>
  <c r="I348" i="3"/>
  <c r="I336" i="3"/>
  <c r="I337" i="3"/>
  <c r="I349" i="3"/>
  <c r="I333" i="3"/>
  <c r="I335" i="3"/>
  <c r="I347" i="3"/>
  <c r="I345" i="3"/>
  <c r="H314" i="3"/>
  <c r="H303" i="3"/>
  <c r="F315" i="3"/>
  <c r="F308" i="3" s="1"/>
  <c r="F304" i="3"/>
  <c r="F300" i="3" s="1"/>
  <c r="P180" i="1"/>
  <c r="P181" i="1"/>
  <c r="P182" i="1"/>
  <c r="P183" i="1"/>
  <c r="P184" i="1"/>
  <c r="P185" i="1"/>
  <c r="P186" i="1"/>
  <c r="P179" i="1"/>
  <c r="O169" i="1"/>
  <c r="L169" i="1"/>
  <c r="N169" i="1" s="1"/>
  <c r="O168" i="1"/>
  <c r="L168" i="1"/>
  <c r="N168" i="1" s="1"/>
  <c r="L165" i="1"/>
  <c r="N165" i="1" s="1"/>
  <c r="O165" i="1"/>
  <c r="L166" i="1"/>
  <c r="N166" i="1" s="1"/>
  <c r="O166" i="1"/>
  <c r="O164" i="1"/>
  <c r="L164" i="1"/>
  <c r="N164" i="1" s="1"/>
  <c r="O180" i="1"/>
  <c r="O181" i="1"/>
  <c r="O182" i="1"/>
  <c r="O183" i="1"/>
  <c r="O184" i="1"/>
  <c r="O185" i="1"/>
  <c r="O186" i="1"/>
  <c r="O188" i="1"/>
  <c r="O189" i="1"/>
  <c r="O190" i="1"/>
  <c r="O179" i="1"/>
  <c r="L180" i="1"/>
  <c r="N180" i="1" s="1"/>
  <c r="L181" i="1"/>
  <c r="N181" i="1" s="1"/>
  <c r="L182" i="1"/>
  <c r="N182" i="1" s="1"/>
  <c r="L183" i="1"/>
  <c r="N183" i="1" s="1"/>
  <c r="L184" i="1"/>
  <c r="N184" i="1" s="1"/>
  <c r="L185" i="1"/>
  <c r="N185" i="1" s="1"/>
  <c r="L186" i="1"/>
  <c r="N186" i="1" s="1"/>
  <c r="L188" i="1"/>
  <c r="N188" i="1" s="1"/>
  <c r="L189" i="1"/>
  <c r="N189" i="1" s="1"/>
  <c r="L190" i="1"/>
  <c r="N190" i="1" s="1"/>
  <c r="L179" i="1"/>
  <c r="N179" i="1" s="1"/>
  <c r="Q214" i="1"/>
  <c r="O214" i="1"/>
  <c r="L214" i="1"/>
  <c r="N214" i="1" s="1"/>
  <c r="F294" i="3" l="1"/>
  <c r="F297" i="3"/>
  <c r="F299" i="3"/>
  <c r="F301" i="3"/>
  <c r="F302" i="3"/>
  <c r="F303" i="3"/>
  <c r="I303" i="3" s="1"/>
  <c r="F295" i="3"/>
  <c r="F296" i="3"/>
  <c r="F311" i="3"/>
  <c r="F310" i="3"/>
  <c r="F312" i="3"/>
  <c r="F305" i="3"/>
  <c r="F313" i="3"/>
  <c r="F298" i="3"/>
  <c r="F306" i="3"/>
  <c r="F314" i="3"/>
  <c r="I314" i="3" s="1"/>
  <c r="F309" i="3"/>
  <c r="F307" i="3"/>
  <c r="H308" i="3"/>
  <c r="I308" i="3" s="1"/>
  <c r="H307" i="3"/>
  <c r="H310" i="3"/>
  <c r="H309" i="3"/>
  <c r="H311" i="3"/>
  <c r="H312" i="3"/>
  <c r="H305" i="3"/>
  <c r="H313" i="3"/>
  <c r="H306" i="3"/>
  <c r="H296" i="3"/>
  <c r="H298" i="3"/>
  <c r="H299" i="3"/>
  <c r="H300" i="3"/>
  <c r="I300" i="3" s="1"/>
  <c r="H302" i="3"/>
  <c r="H297" i="3"/>
  <c r="H301" i="3"/>
  <c r="H294" i="3"/>
  <c r="H295" i="3"/>
  <c r="L225" i="1"/>
  <c r="O225" i="1"/>
  <c r="O37" i="1"/>
  <c r="L37" i="1"/>
  <c r="N37" i="1" s="1"/>
  <c r="J37" i="1"/>
  <c r="I297" i="3" l="1"/>
  <c r="I299" i="3"/>
  <c r="I301" i="3"/>
  <c r="I302" i="3"/>
  <c r="I294" i="3"/>
  <c r="I298" i="3"/>
  <c r="I311" i="3"/>
  <c r="I295" i="3"/>
  <c r="I306" i="3"/>
  <c r="I309" i="3"/>
  <c r="I310" i="3"/>
  <c r="I296" i="3"/>
  <c r="I307" i="3"/>
  <c r="I313" i="3"/>
  <c r="I305" i="3"/>
  <c r="I312" i="3"/>
  <c r="L254" i="1"/>
  <c r="L253" i="1"/>
  <c r="L251" i="1"/>
  <c r="L250" i="1"/>
  <c r="L249" i="1"/>
  <c r="L247" i="1"/>
  <c r="L246" i="1"/>
  <c r="L245" i="1"/>
  <c r="L243" i="1"/>
  <c r="L242" i="1"/>
  <c r="L241" i="1"/>
  <c r="L239" i="1"/>
  <c r="L238" i="1"/>
  <c r="L236" i="1"/>
  <c r="L235" i="1"/>
  <c r="L233" i="1"/>
  <c r="L232" i="1"/>
  <c r="L224" i="1"/>
  <c r="L223" i="1"/>
  <c r="L222" i="1"/>
  <c r="L221" i="1"/>
  <c r="L219" i="1"/>
  <c r="L218" i="1"/>
  <c r="L217" i="1"/>
  <c r="L216" i="1"/>
  <c r="L213" i="1"/>
  <c r="L144" i="1"/>
  <c r="L142" i="1"/>
  <c r="L141" i="1"/>
  <c r="L140" i="1"/>
  <c r="L139" i="1"/>
  <c r="L83" i="1"/>
  <c r="L82" i="1"/>
  <c r="L80" i="1"/>
  <c r="L79" i="1"/>
  <c r="L77" i="1"/>
  <c r="L76" i="1"/>
  <c r="L74" i="1"/>
  <c r="L73" i="1"/>
  <c r="L72" i="1"/>
  <c r="L66" i="1"/>
  <c r="L65" i="1"/>
  <c r="L59" i="1"/>
  <c r="L58" i="1"/>
  <c r="L47" i="1"/>
  <c r="L45" i="1"/>
  <c r="L40" i="1"/>
  <c r="L38" i="1"/>
  <c r="L36" i="1"/>
  <c r="L34" i="1"/>
  <c r="L23" i="1"/>
  <c r="L21" i="1"/>
  <c r="L19" i="1"/>
  <c r="L17" i="1"/>
  <c r="L15" i="1"/>
  <c r="P37" i="1" l="1"/>
  <c r="O17" i="1" l="1"/>
  <c r="N17" i="1"/>
  <c r="O23" i="1" l="1"/>
  <c r="N23" i="1"/>
  <c r="Q222" i="1" l="1"/>
  <c r="Q221" i="1"/>
  <c r="O222" i="1"/>
  <c r="O223" i="1"/>
  <c r="O224" i="1"/>
  <c r="O221" i="1"/>
  <c r="C224" i="1"/>
  <c r="N222" i="1"/>
  <c r="N221" i="1"/>
  <c r="N224" i="1" l="1"/>
  <c r="C225" i="1"/>
  <c r="N225" i="1" s="1"/>
  <c r="N223" i="1"/>
  <c r="P144" i="1"/>
  <c r="O144" i="1"/>
  <c r="N144" i="1"/>
  <c r="P40" i="1"/>
  <c r="O40" i="1"/>
  <c r="N40" i="1"/>
  <c r="J40" i="1"/>
  <c r="F221" i="3" l="1"/>
  <c r="F219" i="3" s="1"/>
  <c r="F217" i="3"/>
  <c r="F214" i="3"/>
  <c r="F211" i="3" s="1"/>
  <c r="F203" i="3"/>
  <c r="F194" i="3" s="1"/>
  <c r="F192" i="3"/>
  <c r="F191" i="3" s="1"/>
  <c r="F181" i="3"/>
  <c r="F175" i="3" s="1"/>
  <c r="F170" i="3"/>
  <c r="F165" i="3" s="1"/>
  <c r="F159" i="3"/>
  <c r="F153" i="3" s="1"/>
  <c r="F149" i="3"/>
  <c r="F138" i="3"/>
  <c r="F133" i="3" s="1"/>
  <c r="F127" i="3"/>
  <c r="F126" i="3" s="1"/>
  <c r="F116" i="3"/>
  <c r="F115" i="3" s="1"/>
  <c r="F105" i="3"/>
  <c r="F94" i="3"/>
  <c r="F90" i="3" s="1"/>
  <c r="F83" i="3"/>
  <c r="F76" i="3" s="1"/>
  <c r="F72" i="3"/>
  <c r="F71" i="3" s="1"/>
  <c r="H221" i="3"/>
  <c r="H217" i="3"/>
  <c r="H214" i="3"/>
  <c r="H209" i="3" s="1"/>
  <c r="H192" i="3"/>
  <c r="H181" i="3"/>
  <c r="H170" i="3"/>
  <c r="H159" i="3"/>
  <c r="H152" i="3" s="1"/>
  <c r="H149" i="3"/>
  <c r="H138" i="3"/>
  <c r="H105" i="3"/>
  <c r="H94" i="3"/>
  <c r="H83" i="3"/>
  <c r="F61" i="3"/>
  <c r="F55" i="3" s="1"/>
  <c r="H48" i="3"/>
  <c r="H43" i="3" s="1"/>
  <c r="F48" i="3"/>
  <c r="F41" i="3" s="1"/>
  <c r="H27" i="3"/>
  <c r="H26" i="3" s="1"/>
  <c r="F27" i="3"/>
  <c r="H421" i="3" l="1"/>
  <c r="I421" i="3" s="1"/>
  <c r="H423" i="3"/>
  <c r="I423" i="3" s="1"/>
  <c r="H422" i="3"/>
  <c r="I422" i="3" s="1"/>
  <c r="H180" i="3"/>
  <c r="H408" i="3"/>
  <c r="I408" i="3" s="1"/>
  <c r="H407" i="3"/>
  <c r="I407" i="3" s="1"/>
  <c r="H406" i="3"/>
  <c r="I406" i="3" s="1"/>
  <c r="H92" i="3"/>
  <c r="H402" i="3"/>
  <c r="I402" i="3" s="1"/>
  <c r="H400" i="3"/>
  <c r="I400" i="3" s="1"/>
  <c r="H401" i="3"/>
  <c r="I401" i="3" s="1"/>
  <c r="H417" i="3"/>
  <c r="I417" i="3" s="1"/>
  <c r="H416" i="3"/>
  <c r="I416" i="3" s="1"/>
  <c r="H415" i="3"/>
  <c r="I415" i="3" s="1"/>
  <c r="H164" i="3"/>
  <c r="H389" i="3"/>
  <c r="I389" i="3" s="1"/>
  <c r="H390" i="3"/>
  <c r="I390" i="3" s="1"/>
  <c r="H388" i="3"/>
  <c r="I388" i="3" s="1"/>
  <c r="H188" i="3"/>
  <c r="H411" i="3"/>
  <c r="I411" i="3" s="1"/>
  <c r="H410" i="3"/>
  <c r="I410" i="3" s="1"/>
  <c r="H409" i="3"/>
  <c r="I409" i="3" s="1"/>
  <c r="H81" i="3"/>
  <c r="H387" i="3"/>
  <c r="I387" i="3" s="1"/>
  <c r="H386" i="3"/>
  <c r="I386" i="3" s="1"/>
  <c r="H385" i="3"/>
  <c r="I385" i="3" s="1"/>
  <c r="H103" i="3"/>
  <c r="H403" i="3"/>
  <c r="I403" i="3" s="1"/>
  <c r="H404" i="3"/>
  <c r="I404" i="3" s="1"/>
  <c r="H405" i="3"/>
  <c r="I405" i="3" s="1"/>
  <c r="H426" i="3"/>
  <c r="I426" i="3" s="1"/>
  <c r="H425" i="3"/>
  <c r="I425" i="3" s="1"/>
  <c r="H424" i="3"/>
  <c r="I424" i="3" s="1"/>
  <c r="H130" i="3"/>
  <c r="H396" i="3"/>
  <c r="I396" i="3" s="1"/>
  <c r="H395" i="3"/>
  <c r="I395" i="3" s="1"/>
  <c r="H394" i="3"/>
  <c r="I394" i="3" s="1"/>
  <c r="F206" i="3"/>
  <c r="F154" i="3"/>
  <c r="H39" i="3"/>
  <c r="H95" i="3"/>
  <c r="F169" i="3"/>
  <c r="F183" i="3"/>
  <c r="H45" i="3"/>
  <c r="F91" i="3"/>
  <c r="H46" i="3"/>
  <c r="H99" i="3"/>
  <c r="H153" i="3"/>
  <c r="I153" i="3" s="1"/>
  <c r="H38" i="3"/>
  <c r="H156" i="3"/>
  <c r="F58" i="3"/>
  <c r="F85" i="3"/>
  <c r="I170" i="3"/>
  <c r="F87" i="3"/>
  <c r="F123" i="3"/>
  <c r="F65" i="3"/>
  <c r="F93" i="3"/>
  <c r="F197" i="3"/>
  <c r="F59" i="3"/>
  <c r="F68" i="3"/>
  <c r="F86" i="3"/>
  <c r="F119" i="3"/>
  <c r="F220" i="3"/>
  <c r="H21" i="3"/>
  <c r="H215" i="3"/>
  <c r="H247" i="3"/>
  <c r="H243" i="3"/>
  <c r="H246" i="3"/>
  <c r="H242" i="3"/>
  <c r="H244" i="3"/>
  <c r="H245" i="3"/>
  <c r="H241" i="3"/>
  <c r="F137" i="3"/>
  <c r="H133" i="3"/>
  <c r="I133" i="3" s="1"/>
  <c r="H175" i="3"/>
  <c r="I175" i="3" s="1"/>
  <c r="H23" i="3"/>
  <c r="F38" i="3"/>
  <c r="H220" i="3"/>
  <c r="H251" i="3"/>
  <c r="H252" i="3"/>
  <c r="H250" i="3"/>
  <c r="H248" i="3"/>
  <c r="H253" i="3"/>
  <c r="H249" i="3"/>
  <c r="F80" i="3"/>
  <c r="F124" i="3"/>
  <c r="F129" i="3"/>
  <c r="H134" i="3"/>
  <c r="F200" i="3"/>
  <c r="F209" i="3"/>
  <c r="I209" i="3" s="1"/>
  <c r="F216" i="3"/>
  <c r="F244" i="3"/>
  <c r="F243" i="3"/>
  <c r="F245" i="3"/>
  <c r="F242" i="3"/>
  <c r="F241" i="3"/>
  <c r="F246" i="3"/>
  <c r="H19" i="3"/>
  <c r="H24" i="3"/>
  <c r="F40" i="3"/>
  <c r="F46" i="3"/>
  <c r="H41" i="3"/>
  <c r="I41" i="3" s="1"/>
  <c r="I48" i="3"/>
  <c r="F52" i="3"/>
  <c r="I214" i="3"/>
  <c r="F63" i="3"/>
  <c r="F69" i="3"/>
  <c r="F75" i="3"/>
  <c r="F81" i="3"/>
  <c r="H100" i="3"/>
  <c r="F117" i="3"/>
  <c r="F121" i="3"/>
  <c r="F125" i="3"/>
  <c r="F131" i="3"/>
  <c r="I159" i="3"/>
  <c r="H129" i="3"/>
  <c r="H135" i="3"/>
  <c r="F161" i="3"/>
  <c r="F188" i="3"/>
  <c r="H171" i="3"/>
  <c r="H177" i="3"/>
  <c r="F193" i="3"/>
  <c r="F202" i="3"/>
  <c r="F210" i="3"/>
  <c r="F44" i="3"/>
  <c r="F79" i="3"/>
  <c r="H17" i="3"/>
  <c r="F45" i="3"/>
  <c r="F73" i="3"/>
  <c r="F120" i="3"/>
  <c r="F185" i="3"/>
  <c r="H176" i="3"/>
  <c r="H20" i="3"/>
  <c r="H25" i="3"/>
  <c r="F64" i="3"/>
  <c r="F118" i="3"/>
  <c r="F122" i="3"/>
  <c r="H172" i="3"/>
  <c r="F205" i="3"/>
  <c r="F218" i="3"/>
  <c r="H75" i="3"/>
  <c r="H77" i="3"/>
  <c r="H82" i="3"/>
  <c r="H79" i="3"/>
  <c r="H74" i="3"/>
  <c r="I27" i="3"/>
  <c r="F24" i="3"/>
  <c r="F20" i="3"/>
  <c r="F18" i="3"/>
  <c r="F23" i="3"/>
  <c r="F148" i="3"/>
  <c r="F144" i="3"/>
  <c r="F140" i="3"/>
  <c r="F146" i="3"/>
  <c r="F141" i="3"/>
  <c r="F142" i="3"/>
  <c r="F147" i="3"/>
  <c r="F139" i="3"/>
  <c r="F19" i="3"/>
  <c r="F25" i="3"/>
  <c r="H93" i="3"/>
  <c r="H89" i="3"/>
  <c r="H85" i="3"/>
  <c r="H90" i="3"/>
  <c r="I90" i="3" s="1"/>
  <c r="H84" i="3"/>
  <c r="H88" i="3"/>
  <c r="H87" i="3"/>
  <c r="H145" i="3"/>
  <c r="H141" i="3"/>
  <c r="H148" i="3"/>
  <c r="H143" i="3"/>
  <c r="H142" i="3"/>
  <c r="H147" i="3"/>
  <c r="H140" i="3"/>
  <c r="H191" i="3"/>
  <c r="I191" i="3" s="1"/>
  <c r="H187" i="3"/>
  <c r="H183" i="3"/>
  <c r="H190" i="3"/>
  <c r="H185" i="3"/>
  <c r="H184" i="3"/>
  <c r="H189" i="3"/>
  <c r="H182" i="3"/>
  <c r="I94" i="3"/>
  <c r="F104" i="3"/>
  <c r="F101" i="3"/>
  <c r="F97" i="3"/>
  <c r="F102" i="3"/>
  <c r="F98" i="3"/>
  <c r="F114" i="3"/>
  <c r="F110" i="3"/>
  <c r="F106" i="3"/>
  <c r="F112" i="3"/>
  <c r="F107" i="3"/>
  <c r="F111" i="3"/>
  <c r="F109" i="3"/>
  <c r="F143" i="3"/>
  <c r="H139" i="3"/>
  <c r="F178" i="3"/>
  <c r="F177" i="3"/>
  <c r="F172" i="3"/>
  <c r="I181" i="3"/>
  <c r="F179" i="3"/>
  <c r="F171" i="3"/>
  <c r="F180" i="3"/>
  <c r="F176" i="3"/>
  <c r="F21" i="3"/>
  <c r="F26" i="3"/>
  <c r="I26" i="3" s="1"/>
  <c r="H86" i="3"/>
  <c r="F108" i="3"/>
  <c r="F145" i="3"/>
  <c r="H144" i="3"/>
  <c r="F215" i="3"/>
  <c r="F17" i="3"/>
  <c r="F22" i="3"/>
  <c r="F57" i="3"/>
  <c r="F53" i="3"/>
  <c r="F56" i="3"/>
  <c r="F51" i="3"/>
  <c r="H169" i="3"/>
  <c r="H165" i="3"/>
  <c r="I165" i="3" s="1"/>
  <c r="H161" i="3"/>
  <c r="H167" i="3"/>
  <c r="H162" i="3"/>
  <c r="H168" i="3"/>
  <c r="H160" i="3"/>
  <c r="H166" i="3"/>
  <c r="H212" i="3"/>
  <c r="H208" i="3"/>
  <c r="H204" i="3"/>
  <c r="H211" i="3"/>
  <c r="I211" i="3" s="1"/>
  <c r="H206" i="3"/>
  <c r="H213" i="3"/>
  <c r="H205" i="3"/>
  <c r="H210" i="3"/>
  <c r="F54" i="3"/>
  <c r="F60" i="3"/>
  <c r="I149" i="3"/>
  <c r="H91" i="3"/>
  <c r="F113" i="3"/>
  <c r="H146" i="3"/>
  <c r="F173" i="3"/>
  <c r="H163" i="3"/>
  <c r="H186" i="3"/>
  <c r="H207" i="3"/>
  <c r="F155" i="3"/>
  <c r="F151" i="3"/>
  <c r="F157" i="3"/>
  <c r="F152" i="3"/>
  <c r="I152" i="3" s="1"/>
  <c r="F156" i="3"/>
  <c r="F190" i="3"/>
  <c r="F186" i="3"/>
  <c r="F182" i="3"/>
  <c r="F189" i="3"/>
  <c r="F184" i="3"/>
  <c r="I192" i="3"/>
  <c r="H18" i="3"/>
  <c r="H22" i="3"/>
  <c r="F47" i="3"/>
  <c r="F43" i="3"/>
  <c r="I43" i="3" s="1"/>
  <c r="F39" i="3"/>
  <c r="F42" i="3"/>
  <c r="H44" i="3"/>
  <c r="H40" i="3"/>
  <c r="H42" i="3"/>
  <c r="H47" i="3"/>
  <c r="H102" i="3"/>
  <c r="H98" i="3"/>
  <c r="H101" i="3"/>
  <c r="H96" i="3"/>
  <c r="H158" i="3"/>
  <c r="H154" i="3"/>
  <c r="H150" i="3"/>
  <c r="H155" i="3"/>
  <c r="H97" i="3"/>
  <c r="H104" i="3"/>
  <c r="F136" i="3"/>
  <c r="F132" i="3"/>
  <c r="F128" i="3"/>
  <c r="I138" i="3"/>
  <c r="F135" i="3"/>
  <c r="F130" i="3"/>
  <c r="F134" i="3"/>
  <c r="F150" i="3"/>
  <c r="F158" i="3"/>
  <c r="H151" i="3"/>
  <c r="H157" i="3"/>
  <c r="F168" i="3"/>
  <c r="F166" i="3"/>
  <c r="F162" i="3"/>
  <c r="F187" i="3"/>
  <c r="F199" i="3"/>
  <c r="F195" i="3"/>
  <c r="F201" i="3"/>
  <c r="F196" i="3"/>
  <c r="F198" i="3"/>
  <c r="F212" i="3"/>
  <c r="F208" i="3"/>
  <c r="F204" i="3"/>
  <c r="F213" i="3"/>
  <c r="F207" i="3"/>
  <c r="H80" i="3"/>
  <c r="H76" i="3"/>
  <c r="I76" i="3" s="1"/>
  <c r="H136" i="3"/>
  <c r="H132" i="3"/>
  <c r="H128" i="3"/>
  <c r="H178" i="3"/>
  <c r="H174" i="3"/>
  <c r="F70" i="3"/>
  <c r="F66" i="3"/>
  <c r="F62" i="3"/>
  <c r="F67" i="3"/>
  <c r="F82" i="3"/>
  <c r="F78" i="3"/>
  <c r="F74" i="3"/>
  <c r="I83" i="3"/>
  <c r="F77" i="3"/>
  <c r="H73" i="3"/>
  <c r="H78" i="3"/>
  <c r="F92" i="3"/>
  <c r="F88" i="3"/>
  <c r="F84" i="3"/>
  <c r="F89" i="3"/>
  <c r="H131" i="3"/>
  <c r="H137" i="3"/>
  <c r="H173" i="3"/>
  <c r="H179" i="3"/>
  <c r="H218" i="3"/>
  <c r="I221" i="3"/>
  <c r="H219" i="3"/>
  <c r="I219" i="3" s="1"/>
  <c r="I217" i="3"/>
  <c r="H216" i="3"/>
  <c r="F174" i="3"/>
  <c r="F163" i="3"/>
  <c r="F167" i="3"/>
  <c r="F160" i="3"/>
  <c r="F164" i="3"/>
  <c r="F95" i="3"/>
  <c r="F99" i="3"/>
  <c r="F103" i="3"/>
  <c r="I105" i="3"/>
  <c r="F96" i="3"/>
  <c r="F100" i="3"/>
  <c r="I103" i="3" l="1"/>
  <c r="I164" i="3"/>
  <c r="I188" i="3"/>
  <c r="I180" i="3"/>
  <c r="I92" i="3"/>
  <c r="I130" i="3"/>
  <c r="I81" i="3"/>
  <c r="H420" i="3"/>
  <c r="I420" i="3" s="1"/>
  <c r="H419" i="3"/>
  <c r="I419" i="3" s="1"/>
  <c r="H418" i="3"/>
  <c r="I418" i="3" s="1"/>
  <c r="I134" i="3"/>
  <c r="I206" i="3"/>
  <c r="I172" i="3"/>
  <c r="I38" i="3"/>
  <c r="I154" i="3"/>
  <c r="I99" i="3"/>
  <c r="I156" i="3"/>
  <c r="I39" i="3"/>
  <c r="I93" i="3"/>
  <c r="I163" i="3"/>
  <c r="I213" i="3"/>
  <c r="I168" i="3"/>
  <c r="I40" i="3"/>
  <c r="I169" i="3"/>
  <c r="I21" i="3"/>
  <c r="I45" i="3"/>
  <c r="I146" i="3"/>
  <c r="I215" i="3"/>
  <c r="I86" i="3"/>
  <c r="I129" i="3"/>
  <c r="I95" i="3"/>
  <c r="I89" i="3"/>
  <c r="I44" i="3"/>
  <c r="I91" i="3"/>
  <c r="I176" i="3"/>
  <c r="I183" i="3"/>
  <c r="I205" i="3"/>
  <c r="I185" i="3"/>
  <c r="I73" i="3"/>
  <c r="I190" i="3"/>
  <c r="I100" i="3"/>
  <c r="I88" i="3"/>
  <c r="I212" i="3"/>
  <c r="I166" i="3"/>
  <c r="I161" i="3"/>
  <c r="I148" i="3"/>
  <c r="I24" i="3"/>
  <c r="I46" i="3"/>
  <c r="I220" i="3"/>
  <c r="I167" i="3"/>
  <c r="I216" i="3"/>
  <c r="I218" i="3"/>
  <c r="I131" i="3"/>
  <c r="I136" i="3"/>
  <c r="I150" i="3"/>
  <c r="I182" i="3"/>
  <c r="I177" i="3"/>
  <c r="I85" i="3"/>
  <c r="I204" i="3"/>
  <c r="I171" i="3"/>
  <c r="I87" i="3"/>
  <c r="I80" i="3"/>
  <c r="I208" i="3"/>
  <c r="I42" i="3"/>
  <c r="I184" i="3"/>
  <c r="I25" i="3"/>
  <c r="I140" i="3"/>
  <c r="I18" i="3"/>
  <c r="I75" i="3"/>
  <c r="I102" i="3"/>
  <c r="I137" i="3"/>
  <c r="I207" i="3"/>
  <c r="I158" i="3"/>
  <c r="I135" i="3"/>
  <c r="I17" i="3"/>
  <c r="I145" i="3"/>
  <c r="I101" i="3"/>
  <c r="I19" i="3"/>
  <c r="I173" i="3"/>
  <c r="I245" i="3"/>
  <c r="F252" i="3"/>
  <c r="I252" i="3" s="1"/>
  <c r="I96" i="3"/>
  <c r="I186" i="3"/>
  <c r="I210" i="3"/>
  <c r="I20" i="3"/>
  <c r="I77" i="3"/>
  <c r="F253" i="3"/>
  <c r="I253" i="3" s="1"/>
  <c r="I246" i="3"/>
  <c r="F247" i="3"/>
  <c r="I247" i="3" s="1"/>
  <c r="I243" i="3"/>
  <c r="F250" i="3"/>
  <c r="I250" i="3" s="1"/>
  <c r="I157" i="3"/>
  <c r="F248" i="3"/>
  <c r="I248" i="3" s="1"/>
  <c r="I241" i="3"/>
  <c r="F251" i="3"/>
  <c r="I251" i="3" s="1"/>
  <c r="I244" i="3"/>
  <c r="I82" i="3"/>
  <c r="I162" i="3"/>
  <c r="I132" i="3"/>
  <c r="I47" i="3"/>
  <c r="I189" i="3"/>
  <c r="I143" i="3"/>
  <c r="I104" i="3"/>
  <c r="I144" i="3"/>
  <c r="I23" i="3"/>
  <c r="I79" i="3"/>
  <c r="I242" i="3"/>
  <c r="F249" i="3"/>
  <c r="I249" i="3" s="1"/>
  <c r="I74" i="3"/>
  <c r="I147" i="3"/>
  <c r="I84" i="3"/>
  <c r="I78" i="3"/>
  <c r="I98" i="3"/>
  <c r="I142" i="3"/>
  <c r="I174" i="3"/>
  <c r="I151" i="3"/>
  <c r="I22" i="3"/>
  <c r="I141" i="3"/>
  <c r="I160" i="3"/>
  <c r="I187" i="3"/>
  <c r="I128" i="3"/>
  <c r="I155" i="3"/>
  <c r="I179" i="3"/>
  <c r="I178" i="3"/>
  <c r="I97" i="3"/>
  <c r="I139" i="3"/>
  <c r="O254" i="1" l="1"/>
  <c r="O253" i="1"/>
  <c r="O251" i="1"/>
  <c r="O250" i="1"/>
  <c r="O249" i="1"/>
  <c r="O247" i="1"/>
  <c r="O246" i="1"/>
  <c r="O245" i="1"/>
  <c r="O243" i="1"/>
  <c r="O242" i="1"/>
  <c r="O241" i="1"/>
  <c r="O239" i="1"/>
  <c r="O238" i="1"/>
  <c r="O236" i="1"/>
  <c r="O235" i="1"/>
  <c r="O233" i="1"/>
  <c r="O232" i="1"/>
  <c r="O219" i="1"/>
  <c r="O218" i="1"/>
  <c r="O217" i="1"/>
  <c r="O216" i="1"/>
  <c r="O213" i="1"/>
  <c r="O142" i="1" l="1"/>
  <c r="O141" i="1"/>
  <c r="O140" i="1"/>
  <c r="O139" i="1"/>
  <c r="O83" i="1"/>
  <c r="O82" i="1"/>
  <c r="O80" i="1"/>
  <c r="O79" i="1"/>
  <c r="O77" i="1"/>
  <c r="O76" i="1"/>
  <c r="O74" i="1"/>
  <c r="O73" i="1"/>
  <c r="O72" i="1"/>
  <c r="O66" i="1"/>
  <c r="O65" i="1"/>
  <c r="O59" i="1"/>
  <c r="O58" i="1"/>
  <c r="O47" i="1"/>
  <c r="O45" i="1"/>
  <c r="O38" i="1"/>
  <c r="O36" i="1"/>
  <c r="O34" i="1"/>
  <c r="O21" i="1"/>
  <c r="O19" i="1"/>
  <c r="O15" i="1"/>
  <c r="P36" i="1"/>
  <c r="N36" i="1" l="1"/>
  <c r="J36" i="1"/>
  <c r="H203" i="3" l="1"/>
  <c r="N239" i="1"/>
  <c r="H72" i="3"/>
  <c r="H127" i="3"/>
  <c r="H116" i="3"/>
  <c r="H61" i="3"/>
  <c r="N216" i="1"/>
  <c r="N217" i="1"/>
  <c r="N218" i="1"/>
  <c r="Q216" i="1"/>
  <c r="Q217" i="1"/>
  <c r="Q218" i="1"/>
  <c r="Q219" i="1"/>
  <c r="N219" i="1"/>
  <c r="N254" i="1"/>
  <c r="N253" i="1"/>
  <c r="N251" i="1"/>
  <c r="N250" i="1"/>
  <c r="N249" i="1"/>
  <c r="N247" i="1"/>
  <c r="N246" i="1"/>
  <c r="N245" i="1"/>
  <c r="N242" i="1"/>
  <c r="N243" i="1"/>
  <c r="N241" i="1"/>
  <c r="P213" i="1"/>
  <c r="N213" i="1"/>
  <c r="H414" i="3" l="1"/>
  <c r="I414" i="3" s="1"/>
  <c r="H413" i="3"/>
  <c r="I413" i="3" s="1"/>
  <c r="H412" i="3"/>
  <c r="I412" i="3" s="1"/>
  <c r="H393" i="3"/>
  <c r="I393" i="3" s="1"/>
  <c r="H392" i="3"/>
  <c r="I392" i="3" s="1"/>
  <c r="H391" i="3"/>
  <c r="I391" i="3" s="1"/>
  <c r="H399" i="3"/>
  <c r="I399" i="3" s="1"/>
  <c r="H398" i="3"/>
  <c r="I398" i="3" s="1"/>
  <c r="H397" i="3"/>
  <c r="I397" i="3" s="1"/>
  <c r="H384" i="3"/>
  <c r="I384" i="3" s="1"/>
  <c r="H383" i="3"/>
  <c r="I383" i="3" s="1"/>
  <c r="H382" i="3"/>
  <c r="I382" i="3" s="1"/>
  <c r="N275" i="1"/>
  <c r="H123" i="3"/>
  <c r="I123" i="3" s="1"/>
  <c r="H122" i="3"/>
  <c r="I122" i="3" s="1"/>
  <c r="H117" i="3"/>
  <c r="I117" i="3" s="1"/>
  <c r="H120" i="3"/>
  <c r="I120" i="3" s="1"/>
  <c r="H121" i="3"/>
  <c r="I121" i="3" s="1"/>
  <c r="I127" i="3"/>
  <c r="H126" i="3"/>
  <c r="I126" i="3" s="1"/>
  <c r="H125" i="3"/>
  <c r="I125" i="3" s="1"/>
  <c r="H118" i="3"/>
  <c r="I118" i="3" s="1"/>
  <c r="H124" i="3"/>
  <c r="I124" i="3" s="1"/>
  <c r="H119" i="3"/>
  <c r="I119" i="3" s="1"/>
  <c r="H114" i="3"/>
  <c r="I114" i="3" s="1"/>
  <c r="H115" i="3"/>
  <c r="I115" i="3" s="1"/>
  <c r="H107" i="3"/>
  <c r="I107" i="3" s="1"/>
  <c r="H111" i="3"/>
  <c r="I111" i="3" s="1"/>
  <c r="H109" i="3"/>
  <c r="I109" i="3" s="1"/>
  <c r="I116" i="3"/>
  <c r="H113" i="3"/>
  <c r="I113" i="3" s="1"/>
  <c r="H112" i="3"/>
  <c r="I112" i="3" s="1"/>
  <c r="H110" i="3"/>
  <c r="I110" i="3" s="1"/>
  <c r="H108" i="3"/>
  <c r="I108" i="3" s="1"/>
  <c r="H106" i="3"/>
  <c r="I106" i="3" s="1"/>
  <c r="H198" i="3"/>
  <c r="I198" i="3" s="1"/>
  <c r="H193" i="3"/>
  <c r="I193" i="3" s="1"/>
  <c r="H196" i="3"/>
  <c r="I196" i="3" s="1"/>
  <c r="H202" i="3"/>
  <c r="I202" i="3" s="1"/>
  <c r="H201" i="3"/>
  <c r="I201" i="3" s="1"/>
  <c r="H199" i="3"/>
  <c r="I199" i="3" s="1"/>
  <c r="I203" i="3"/>
  <c r="H197" i="3"/>
  <c r="I197" i="3" s="1"/>
  <c r="H195" i="3"/>
  <c r="I195" i="3" s="1"/>
  <c r="H200" i="3"/>
  <c r="I200" i="3" s="1"/>
  <c r="H194" i="3"/>
  <c r="I194" i="3" s="1"/>
  <c r="H53" i="3"/>
  <c r="I53" i="3" s="1"/>
  <c r="H54" i="3"/>
  <c r="I54" i="3" s="1"/>
  <c r="H59" i="3"/>
  <c r="I59" i="3" s="1"/>
  <c r="H57" i="3"/>
  <c r="I57" i="3" s="1"/>
  <c r="I61" i="3"/>
  <c r="H58" i="3"/>
  <c r="I58" i="3" s="1"/>
  <c r="H52" i="3"/>
  <c r="I52" i="3" s="1"/>
  <c r="H55" i="3"/>
  <c r="I55" i="3" s="1"/>
  <c r="H51" i="3"/>
  <c r="I51" i="3" s="1"/>
  <c r="H56" i="3"/>
  <c r="I56" i="3" s="1"/>
  <c r="H60" i="3"/>
  <c r="I60" i="3" s="1"/>
  <c r="H69" i="3"/>
  <c r="I69" i="3" s="1"/>
  <c r="H65" i="3"/>
  <c r="I65" i="3" s="1"/>
  <c r="I72" i="3"/>
  <c r="H68" i="3"/>
  <c r="I68" i="3" s="1"/>
  <c r="H64" i="3"/>
  <c r="I64" i="3" s="1"/>
  <c r="H71" i="3"/>
  <c r="I71" i="3" s="1"/>
  <c r="H67" i="3"/>
  <c r="I67" i="3" s="1"/>
  <c r="H63" i="3"/>
  <c r="I63" i="3" s="1"/>
  <c r="H70" i="3"/>
  <c r="I70" i="3" s="1"/>
  <c r="H66" i="3"/>
  <c r="I66" i="3" s="1"/>
  <c r="H62" i="3"/>
  <c r="I62" i="3" s="1"/>
  <c r="N232" i="1"/>
  <c r="N235" i="1"/>
  <c r="N238" i="1"/>
  <c r="N236" i="1"/>
  <c r="N233" i="1"/>
  <c r="N269" i="1" l="1"/>
  <c r="N270" i="1"/>
  <c r="N271" i="1"/>
  <c r="N266" i="1"/>
  <c r="N261" i="1"/>
  <c r="N262" i="1"/>
  <c r="N263" i="1"/>
  <c r="N268" i="1"/>
  <c r="N264" i="1"/>
  <c r="N265" i="1"/>
  <c r="N267" i="1"/>
  <c r="N259" i="1"/>
  <c r="N260" i="1"/>
  <c r="N142" i="1"/>
  <c r="N141" i="1"/>
  <c r="N140" i="1"/>
  <c r="N139" i="1"/>
  <c r="P83" i="1" l="1"/>
  <c r="N83" i="1"/>
  <c r="P82" i="1"/>
  <c r="N82" i="1"/>
  <c r="P80" i="1"/>
  <c r="N80" i="1"/>
  <c r="P79" i="1"/>
  <c r="N79" i="1"/>
  <c r="P77" i="1"/>
  <c r="N77" i="1"/>
  <c r="P76" i="1"/>
  <c r="N76" i="1"/>
  <c r="P74" i="1"/>
  <c r="P73" i="1"/>
  <c r="P72" i="1"/>
  <c r="P66" i="1"/>
  <c r="P65" i="1"/>
  <c r="P59" i="1"/>
  <c r="P58" i="1"/>
  <c r="P49" i="1"/>
  <c r="P47" i="1"/>
  <c r="P45" i="1"/>
  <c r="P42" i="1"/>
  <c r="P38" i="1"/>
  <c r="P34" i="1"/>
  <c r="P30" i="1"/>
  <c r="N74" i="1"/>
  <c r="N73" i="1"/>
  <c r="N72" i="1"/>
  <c r="N66" i="1"/>
  <c r="N65" i="1"/>
  <c r="N59" i="1"/>
  <c r="N58" i="1"/>
  <c r="N49" i="1"/>
  <c r="J49" i="1"/>
  <c r="N47" i="1"/>
  <c r="J47" i="1"/>
  <c r="N45" i="1"/>
  <c r="J45" i="1"/>
  <c r="N42" i="1"/>
  <c r="J42" i="1"/>
  <c r="N38" i="1"/>
  <c r="J38" i="1"/>
  <c r="N34" i="1"/>
  <c r="J34" i="1"/>
  <c r="J30" i="1"/>
  <c r="N30" i="1"/>
  <c r="N19" i="1"/>
  <c r="N274" i="1" l="1"/>
  <c r="N15" i="1"/>
  <c r="C21" i="1" l="1"/>
  <c r="J21" i="1" s="1"/>
  <c r="N277" i="1" s="1"/>
  <c r="N276" i="1"/>
  <c r="N21" i="1" l="1"/>
  <c r="N281" i="1" s="1"/>
</calcChain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66">
    <bk>
      <extLst>
        <ext uri="{3e2802c4-a4d2-4d8b-9148-e3be6c30e623}">
          <xlrd:rvb i="0"/>
        </ext>
      </extLst>
    </bk>
    <bk>
      <extLst>
        <ext uri="{3e2802c4-a4d2-4d8b-9148-e3be6c30e623}">
          <xlrd:rvb i="1"/>
        </ext>
      </extLst>
    </bk>
    <bk>
      <extLst>
        <ext uri="{3e2802c4-a4d2-4d8b-9148-e3be6c30e623}">
          <xlrd:rvb i="2"/>
        </ext>
      </extLst>
    </bk>
    <bk>
      <extLst>
        <ext uri="{3e2802c4-a4d2-4d8b-9148-e3be6c30e623}">
          <xlrd:rvb i="3"/>
        </ext>
      </extLst>
    </bk>
    <bk>
      <extLst>
        <ext uri="{3e2802c4-a4d2-4d8b-9148-e3be6c30e623}">
          <xlrd:rvb i="4"/>
        </ext>
      </extLst>
    </bk>
    <bk>
      <extLst>
        <ext uri="{3e2802c4-a4d2-4d8b-9148-e3be6c30e623}">
          <xlrd:rvb i="5"/>
        </ext>
      </extLst>
    </bk>
    <bk>
      <extLst>
        <ext uri="{3e2802c4-a4d2-4d8b-9148-e3be6c30e623}">
          <xlrd:rvb i="6"/>
        </ext>
      </extLst>
    </bk>
    <bk>
      <extLst>
        <ext uri="{3e2802c4-a4d2-4d8b-9148-e3be6c30e623}">
          <xlrd:rvb i="7"/>
        </ext>
      </extLst>
    </bk>
    <bk>
      <extLst>
        <ext uri="{3e2802c4-a4d2-4d8b-9148-e3be6c30e623}">
          <xlrd:rvb i="8"/>
        </ext>
      </extLst>
    </bk>
    <bk>
      <extLst>
        <ext uri="{3e2802c4-a4d2-4d8b-9148-e3be6c30e623}">
          <xlrd:rvb i="9"/>
        </ext>
      </extLst>
    </bk>
    <bk>
      <extLst>
        <ext uri="{3e2802c4-a4d2-4d8b-9148-e3be6c30e623}">
          <xlrd:rvb i="10"/>
        </ext>
      </extLst>
    </bk>
    <bk>
      <extLst>
        <ext uri="{3e2802c4-a4d2-4d8b-9148-e3be6c30e623}">
          <xlrd:rvb i="11"/>
        </ext>
      </extLst>
    </bk>
    <bk>
      <extLst>
        <ext uri="{3e2802c4-a4d2-4d8b-9148-e3be6c30e623}">
          <xlrd:rvb i="12"/>
        </ext>
      </extLst>
    </bk>
    <bk>
      <extLst>
        <ext uri="{3e2802c4-a4d2-4d8b-9148-e3be6c30e623}">
          <xlrd:rvb i="13"/>
        </ext>
      </extLst>
    </bk>
    <bk>
      <extLst>
        <ext uri="{3e2802c4-a4d2-4d8b-9148-e3be6c30e623}">
          <xlrd:rvb i="14"/>
        </ext>
      </extLst>
    </bk>
    <bk>
      <extLst>
        <ext uri="{3e2802c4-a4d2-4d8b-9148-e3be6c30e623}">
          <xlrd:rvb i="15"/>
        </ext>
      </extLst>
    </bk>
    <bk>
      <extLst>
        <ext uri="{3e2802c4-a4d2-4d8b-9148-e3be6c30e623}">
          <xlrd:rvb i="16"/>
        </ext>
      </extLst>
    </bk>
    <bk>
      <extLst>
        <ext uri="{3e2802c4-a4d2-4d8b-9148-e3be6c30e623}">
          <xlrd:rvb i="17"/>
        </ext>
      </extLst>
    </bk>
    <bk>
      <extLst>
        <ext uri="{3e2802c4-a4d2-4d8b-9148-e3be6c30e623}">
          <xlrd:rvb i="18"/>
        </ext>
      </extLst>
    </bk>
    <bk>
      <extLst>
        <ext uri="{3e2802c4-a4d2-4d8b-9148-e3be6c30e623}">
          <xlrd:rvb i="19"/>
        </ext>
      </extLst>
    </bk>
    <bk>
      <extLst>
        <ext uri="{3e2802c4-a4d2-4d8b-9148-e3be6c30e623}">
          <xlrd:rvb i="20"/>
        </ext>
      </extLst>
    </bk>
    <bk>
      <extLst>
        <ext uri="{3e2802c4-a4d2-4d8b-9148-e3be6c30e623}">
          <xlrd:rvb i="21"/>
        </ext>
      </extLst>
    </bk>
    <bk>
      <extLst>
        <ext uri="{3e2802c4-a4d2-4d8b-9148-e3be6c30e623}">
          <xlrd:rvb i="22"/>
        </ext>
      </extLst>
    </bk>
    <bk>
      <extLst>
        <ext uri="{3e2802c4-a4d2-4d8b-9148-e3be6c30e623}">
          <xlrd:rvb i="23"/>
        </ext>
      </extLst>
    </bk>
    <bk>
      <extLst>
        <ext uri="{3e2802c4-a4d2-4d8b-9148-e3be6c30e623}">
          <xlrd:rvb i="24"/>
        </ext>
      </extLst>
    </bk>
    <bk>
      <extLst>
        <ext uri="{3e2802c4-a4d2-4d8b-9148-e3be6c30e623}">
          <xlrd:rvb i="25"/>
        </ext>
      </extLst>
    </bk>
    <bk>
      <extLst>
        <ext uri="{3e2802c4-a4d2-4d8b-9148-e3be6c30e623}">
          <xlrd:rvb i="26"/>
        </ext>
      </extLst>
    </bk>
    <bk>
      <extLst>
        <ext uri="{3e2802c4-a4d2-4d8b-9148-e3be6c30e623}">
          <xlrd:rvb i="27"/>
        </ext>
      </extLst>
    </bk>
    <bk>
      <extLst>
        <ext uri="{3e2802c4-a4d2-4d8b-9148-e3be6c30e623}">
          <xlrd:rvb i="28"/>
        </ext>
      </extLst>
    </bk>
    <bk>
      <extLst>
        <ext uri="{3e2802c4-a4d2-4d8b-9148-e3be6c30e623}">
          <xlrd:rvb i="29"/>
        </ext>
      </extLst>
    </bk>
    <bk>
      <extLst>
        <ext uri="{3e2802c4-a4d2-4d8b-9148-e3be6c30e623}">
          <xlrd:rvb i="30"/>
        </ext>
      </extLst>
    </bk>
    <bk>
      <extLst>
        <ext uri="{3e2802c4-a4d2-4d8b-9148-e3be6c30e623}">
          <xlrd:rvb i="31"/>
        </ext>
      </extLst>
    </bk>
    <bk>
      <extLst>
        <ext uri="{3e2802c4-a4d2-4d8b-9148-e3be6c30e623}">
          <xlrd:rvb i="32"/>
        </ext>
      </extLst>
    </bk>
    <bk>
      <extLst>
        <ext uri="{3e2802c4-a4d2-4d8b-9148-e3be6c30e623}">
          <xlrd:rvb i="33"/>
        </ext>
      </extLst>
    </bk>
    <bk>
      <extLst>
        <ext uri="{3e2802c4-a4d2-4d8b-9148-e3be6c30e623}">
          <xlrd:rvb i="34"/>
        </ext>
      </extLst>
    </bk>
    <bk>
      <extLst>
        <ext uri="{3e2802c4-a4d2-4d8b-9148-e3be6c30e623}">
          <xlrd:rvb i="35"/>
        </ext>
      </extLst>
    </bk>
    <bk>
      <extLst>
        <ext uri="{3e2802c4-a4d2-4d8b-9148-e3be6c30e623}">
          <xlrd:rvb i="36"/>
        </ext>
      </extLst>
    </bk>
    <bk>
      <extLst>
        <ext uri="{3e2802c4-a4d2-4d8b-9148-e3be6c30e623}">
          <xlrd:rvb i="37"/>
        </ext>
      </extLst>
    </bk>
    <bk>
      <extLst>
        <ext uri="{3e2802c4-a4d2-4d8b-9148-e3be6c30e623}">
          <xlrd:rvb i="38"/>
        </ext>
      </extLst>
    </bk>
    <bk>
      <extLst>
        <ext uri="{3e2802c4-a4d2-4d8b-9148-e3be6c30e623}">
          <xlrd:rvb i="39"/>
        </ext>
      </extLst>
    </bk>
    <bk>
      <extLst>
        <ext uri="{3e2802c4-a4d2-4d8b-9148-e3be6c30e623}">
          <xlrd:rvb i="40"/>
        </ext>
      </extLst>
    </bk>
    <bk>
      <extLst>
        <ext uri="{3e2802c4-a4d2-4d8b-9148-e3be6c30e623}">
          <xlrd:rvb i="41"/>
        </ext>
      </extLst>
    </bk>
    <bk>
      <extLst>
        <ext uri="{3e2802c4-a4d2-4d8b-9148-e3be6c30e623}">
          <xlrd:rvb i="42"/>
        </ext>
      </extLst>
    </bk>
    <bk>
      <extLst>
        <ext uri="{3e2802c4-a4d2-4d8b-9148-e3be6c30e623}">
          <xlrd:rvb i="43"/>
        </ext>
      </extLst>
    </bk>
    <bk>
      <extLst>
        <ext uri="{3e2802c4-a4d2-4d8b-9148-e3be6c30e623}">
          <xlrd:rvb i="44"/>
        </ext>
      </extLst>
    </bk>
    <bk>
      <extLst>
        <ext uri="{3e2802c4-a4d2-4d8b-9148-e3be6c30e623}">
          <xlrd:rvb i="45"/>
        </ext>
      </extLst>
    </bk>
    <bk>
      <extLst>
        <ext uri="{3e2802c4-a4d2-4d8b-9148-e3be6c30e623}">
          <xlrd:rvb i="46"/>
        </ext>
      </extLst>
    </bk>
    <bk>
      <extLst>
        <ext uri="{3e2802c4-a4d2-4d8b-9148-e3be6c30e623}">
          <xlrd:rvb i="47"/>
        </ext>
      </extLst>
    </bk>
    <bk>
      <extLst>
        <ext uri="{3e2802c4-a4d2-4d8b-9148-e3be6c30e623}">
          <xlrd:rvb i="48"/>
        </ext>
      </extLst>
    </bk>
    <bk>
      <extLst>
        <ext uri="{3e2802c4-a4d2-4d8b-9148-e3be6c30e623}">
          <xlrd:rvb i="49"/>
        </ext>
      </extLst>
    </bk>
    <bk>
      <extLst>
        <ext uri="{3e2802c4-a4d2-4d8b-9148-e3be6c30e623}">
          <xlrd:rvb i="50"/>
        </ext>
      </extLst>
    </bk>
    <bk>
      <extLst>
        <ext uri="{3e2802c4-a4d2-4d8b-9148-e3be6c30e623}">
          <xlrd:rvb i="51"/>
        </ext>
      </extLst>
    </bk>
    <bk>
      <extLst>
        <ext uri="{3e2802c4-a4d2-4d8b-9148-e3be6c30e623}">
          <xlrd:rvb i="52"/>
        </ext>
      </extLst>
    </bk>
    <bk>
      <extLst>
        <ext uri="{3e2802c4-a4d2-4d8b-9148-e3be6c30e623}">
          <xlrd:rvb i="53"/>
        </ext>
      </extLst>
    </bk>
    <bk>
      <extLst>
        <ext uri="{3e2802c4-a4d2-4d8b-9148-e3be6c30e623}">
          <xlrd:rvb i="54"/>
        </ext>
      </extLst>
    </bk>
    <bk>
      <extLst>
        <ext uri="{3e2802c4-a4d2-4d8b-9148-e3be6c30e623}">
          <xlrd:rvb i="55"/>
        </ext>
      </extLst>
    </bk>
    <bk>
      <extLst>
        <ext uri="{3e2802c4-a4d2-4d8b-9148-e3be6c30e623}">
          <xlrd:rvb i="56"/>
        </ext>
      </extLst>
    </bk>
    <bk>
      <extLst>
        <ext uri="{3e2802c4-a4d2-4d8b-9148-e3be6c30e623}">
          <xlrd:rvb i="57"/>
        </ext>
      </extLst>
    </bk>
    <bk>
      <extLst>
        <ext uri="{3e2802c4-a4d2-4d8b-9148-e3be6c30e623}">
          <xlrd:rvb i="58"/>
        </ext>
      </extLst>
    </bk>
    <bk>
      <extLst>
        <ext uri="{3e2802c4-a4d2-4d8b-9148-e3be6c30e623}">
          <xlrd:rvb i="59"/>
        </ext>
      </extLst>
    </bk>
    <bk>
      <extLst>
        <ext uri="{3e2802c4-a4d2-4d8b-9148-e3be6c30e623}">
          <xlrd:rvb i="60"/>
        </ext>
      </extLst>
    </bk>
    <bk>
      <extLst>
        <ext uri="{3e2802c4-a4d2-4d8b-9148-e3be6c30e623}">
          <xlrd:rvb i="61"/>
        </ext>
      </extLst>
    </bk>
    <bk>
      <extLst>
        <ext uri="{3e2802c4-a4d2-4d8b-9148-e3be6c30e623}">
          <xlrd:rvb i="62"/>
        </ext>
      </extLst>
    </bk>
    <bk>
      <extLst>
        <ext uri="{3e2802c4-a4d2-4d8b-9148-e3be6c30e623}">
          <xlrd:rvb i="63"/>
        </ext>
      </extLst>
    </bk>
    <bk>
      <extLst>
        <ext uri="{3e2802c4-a4d2-4d8b-9148-e3be6c30e623}">
          <xlrd:rvb i="64"/>
        </ext>
      </extLst>
    </bk>
    <bk>
      <extLst>
        <ext uri="{3e2802c4-a4d2-4d8b-9148-e3be6c30e623}">
          <xlrd:rvb i="65"/>
        </ext>
      </extLst>
    </bk>
  </futureMetadata>
  <valueMetadata count="66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  <bk>
      <rc t="1" v="46"/>
    </bk>
    <bk>
      <rc t="1" v="47"/>
    </bk>
    <bk>
      <rc t="1" v="48"/>
    </bk>
    <bk>
      <rc t="1" v="49"/>
    </bk>
    <bk>
      <rc t="1" v="50"/>
    </bk>
    <bk>
      <rc t="1" v="51"/>
    </bk>
    <bk>
      <rc t="1" v="52"/>
    </bk>
    <bk>
      <rc t="1" v="53"/>
    </bk>
    <bk>
      <rc t="1" v="54"/>
    </bk>
    <bk>
      <rc t="1" v="55"/>
    </bk>
    <bk>
      <rc t="1" v="56"/>
    </bk>
    <bk>
      <rc t="1" v="57"/>
    </bk>
    <bk>
      <rc t="1" v="58"/>
    </bk>
    <bk>
      <rc t="1" v="59"/>
    </bk>
    <bk>
      <rc t="1" v="60"/>
    </bk>
    <bk>
      <rc t="1" v="61"/>
    </bk>
    <bk>
      <rc t="1" v="62"/>
    </bk>
    <bk>
      <rc t="1" v="63"/>
    </bk>
    <bk>
      <rc t="1" v="64"/>
    </bk>
    <bk>
      <rc t="1" v="65"/>
    </bk>
  </valueMetadata>
</metadata>
</file>

<file path=xl/sharedStrings.xml><?xml version="1.0" encoding="utf-8"?>
<sst xmlns="http://schemas.openxmlformats.org/spreadsheetml/2006/main" count="2967" uniqueCount="1550">
  <si>
    <t>Type</t>
  </si>
  <si>
    <t>Omschrijving</t>
  </si>
  <si>
    <t>AQ</t>
  </si>
  <si>
    <t>AO</t>
  </si>
  <si>
    <t xml:space="preserve"> KNX priOn netvoeding 24VDC/2500mA</t>
  </si>
  <si>
    <t>TSA/K230.2</t>
  </si>
  <si>
    <t xml:space="preserve"> KNX thermo-elektrische ventielklep 230V</t>
  </si>
  <si>
    <t>6201/640.1</t>
  </si>
  <si>
    <t>AR</t>
  </si>
  <si>
    <t xml:space="preserve"> FaH voeding 640mA DIN-rail</t>
  </si>
  <si>
    <t xml:space="preserve"> FaH binaire ing. 2-v inbouwpil</t>
  </si>
  <si>
    <t xml:space="preserve"> FaH binaire ing. 4-v inbouwpil</t>
  </si>
  <si>
    <t>6241/4.0</t>
  </si>
  <si>
    <t xml:space="preserve"> FaH binaire ing. 4-v 230V DIN-rail</t>
  </si>
  <si>
    <t xml:space="preserve"> FaH schakelaktor 4 x 16A Din-rail</t>
  </si>
  <si>
    <t>6251/8.8</t>
  </si>
  <si>
    <t xml:space="preserve"> FaH aktor m ingangen 8v 6A DIN-rail</t>
  </si>
  <si>
    <t>6254/0.6</t>
  </si>
  <si>
    <t xml:space="preserve"> FaH verwarmingsaktor 230V 6-v DIN-rail</t>
  </si>
  <si>
    <t>6255/2.3</t>
  </si>
  <si>
    <t xml:space="preserve"> FaH jaloezieaktor 230V 4-voudig DIN-rail</t>
  </si>
  <si>
    <t>6222/1 AP-64-WL</t>
  </si>
  <si>
    <t xml:space="preserve"> FaH - Raammelder - Studio wit mat - WL</t>
  </si>
  <si>
    <t>6222/2 AP-64-WL</t>
  </si>
  <si>
    <t xml:space="preserve"> FaH universele sensor - Studiowit - WL</t>
  </si>
  <si>
    <t>6222/1 AP-65-WL</t>
  </si>
  <si>
    <t xml:space="preserve"> FaH - Raammelder - Basalt Zwart - WL</t>
  </si>
  <si>
    <t>6256/1-WL</t>
  </si>
  <si>
    <t xml:space="preserve"> FaH - Ventielsturing basic - WL</t>
  </si>
  <si>
    <t>6222/1 AP-66-WL</t>
  </si>
  <si>
    <t xml:space="preserve"> FaH - Raammelder - Edelstaal - WL</t>
  </si>
  <si>
    <t>6164/20</t>
  </si>
  <si>
    <t xml:space="preserve"> KNX radiatoradapter v 6164/10</t>
  </si>
  <si>
    <t>6164/21</t>
  </si>
  <si>
    <t>6164/22</t>
  </si>
  <si>
    <t>6164/23</t>
  </si>
  <si>
    <t>6224/2.0-WL</t>
  </si>
  <si>
    <t xml:space="preserve"> FaH WL thermostaat inb. sokkel</t>
  </si>
  <si>
    <t>6224/2.1-WL</t>
  </si>
  <si>
    <t xml:space="preserve"> FaH WL thermostaat/aktor inb. sokkel</t>
  </si>
  <si>
    <t>6200 AP/1-WL</t>
  </si>
  <si>
    <t xml:space="preserve"> FaH WL externe antenne</t>
  </si>
  <si>
    <t>6221/1.0</t>
  </si>
  <si>
    <t xml:space="preserve"> FaH sensor 1-voudig inbouwsokkel</t>
  </si>
  <si>
    <t>6221/2.0</t>
  </si>
  <si>
    <t xml:space="preserve"> FaH sensor 2-voudig inbouwsokkel</t>
  </si>
  <si>
    <t>6224/2.0</t>
  </si>
  <si>
    <t xml:space="preserve"> FaH thermostaat inb. sokkel</t>
  </si>
  <si>
    <t>6211/1.1</t>
  </si>
  <si>
    <t xml:space="preserve"> FaH sensor/schakelaktor 1/1-v 10A inb.</t>
  </si>
  <si>
    <t>6211/2.1</t>
  </si>
  <si>
    <t xml:space="preserve"> FaH sensor/schakelaktor 2/1-v 10A inb.</t>
  </si>
  <si>
    <t>6211/2.2</t>
  </si>
  <si>
    <t xml:space="preserve"> FaH sensor/schakelaktor 2/2-v 4A inb.</t>
  </si>
  <si>
    <t>6212/1.1</t>
  </si>
  <si>
    <t xml:space="preserve"> FaH sensor/dimaktor 1/1-v 180 W/VA inb.</t>
  </si>
  <si>
    <t>6212/2.1</t>
  </si>
  <si>
    <t xml:space="preserve"> FaH sensor/dimaktor 2/1-v 180W/VA inb.</t>
  </si>
  <si>
    <t>6213/1.1</t>
  </si>
  <si>
    <t xml:space="preserve"> FaH sensor/jaloezieaktor 1/1-v inb.</t>
  </si>
  <si>
    <t>6213/2.1</t>
  </si>
  <si>
    <t xml:space="preserve"> FaH sensor/jaloezieaktor 2/1-v inb.</t>
  </si>
  <si>
    <t>6230-10-81</t>
  </si>
  <si>
    <t xml:space="preserve"> FaH bedieningswip 1-v f-antraciet</t>
  </si>
  <si>
    <t>6230-10-83</t>
  </si>
  <si>
    <t xml:space="preserve"> FaH bedieningswip 1-v f-aluzilver</t>
  </si>
  <si>
    <t>6230-10-84</t>
  </si>
  <si>
    <t xml:space="preserve"> FaH bedieningswip 1-v s-studiowit</t>
  </si>
  <si>
    <t>6231-10-81</t>
  </si>
  <si>
    <t xml:space="preserve"> FaH bedieningswip 1-v licht f-antraciet</t>
  </si>
  <si>
    <t>6231-10-83</t>
  </si>
  <si>
    <t xml:space="preserve"> FaH bedieningswip 1-v licht f-aluzilver</t>
  </si>
  <si>
    <t>6231-10-84</t>
  </si>
  <si>
    <t xml:space="preserve"> FaH bedieningswip 1-v licht s-studiowit</t>
  </si>
  <si>
    <t>6232-10-81</t>
  </si>
  <si>
    <t xml:space="preserve"> FaH bedieningswip 1-v jaloezie f-antra</t>
  </si>
  <si>
    <t>6232-10-83</t>
  </si>
  <si>
    <t xml:space="preserve"> FaH bedieningswip 1-v jaloezie f-aluzil</t>
  </si>
  <si>
    <t>6232-10-84</t>
  </si>
  <si>
    <t xml:space="preserve"> FaH bedieningswip 1-v jaloezie s-studio</t>
  </si>
  <si>
    <t>6233-10-81</t>
  </si>
  <si>
    <t xml:space="preserve"> FaH bedieningswip 1-v scene f-antraciet</t>
  </si>
  <si>
    <t>6233-10-83</t>
  </si>
  <si>
    <t xml:space="preserve"> FaH bedieningswip 1-v scene f-aluzilver</t>
  </si>
  <si>
    <t>6233-10-84</t>
  </si>
  <si>
    <t xml:space="preserve"> FaH bedieningswip 1-v scene s-studiowit</t>
  </si>
  <si>
    <t>6234-10-81</t>
  </si>
  <si>
    <t xml:space="preserve"> FaH bedieningswip 1-v dimmer f-antraciet</t>
  </si>
  <si>
    <t>6234-10-83</t>
  </si>
  <si>
    <t xml:space="preserve"> FaH bedieningswip 1-v dimmer f-aluzilver</t>
  </si>
  <si>
    <t>6234-10-84</t>
  </si>
  <si>
    <t xml:space="preserve"> FaH bedieningswip 1-v dimmer s-studiowit</t>
  </si>
  <si>
    <t>6230-20-81</t>
  </si>
  <si>
    <t xml:space="preserve"> FaH bedieningswip 2-v f-antraciet</t>
  </si>
  <si>
    <t>6230-20-83</t>
  </si>
  <si>
    <t xml:space="preserve"> FaH bedieningswip 2-v f-aluzilver</t>
  </si>
  <si>
    <t>6230-20-84</t>
  </si>
  <si>
    <t xml:space="preserve"> FaH bedieningswip 2-v s-studiowit</t>
  </si>
  <si>
    <t>6231-21-81</t>
  </si>
  <si>
    <t xml:space="preserve"> FaH bedieningswip links 2-v licht f-ant</t>
  </si>
  <si>
    <t>6231-21-83</t>
  </si>
  <si>
    <t xml:space="preserve"> FaH bedieningswip links 2-v licht f-alu</t>
  </si>
  <si>
    <t>6231-21-84</t>
  </si>
  <si>
    <t xml:space="preserve"> FaH bedieningswip links 2-v licht s-st</t>
  </si>
  <si>
    <t>6232-20-81</t>
  </si>
  <si>
    <t xml:space="preserve"> FaH bedieningswip 2-v jaloezie f-antra</t>
  </si>
  <si>
    <t>6232-20-83</t>
  </si>
  <si>
    <t xml:space="preserve"> FaH bedieningswip 2-v jaloezie f-aluzil</t>
  </si>
  <si>
    <t>6232-20-84</t>
  </si>
  <si>
    <t xml:space="preserve"> FaH bedieningswip 2-v jaloezie s-studio</t>
  </si>
  <si>
    <t>6233-21-81</t>
  </si>
  <si>
    <t xml:space="preserve"> FaH bedieningswip links 2-v scene f-ant</t>
  </si>
  <si>
    <t>6233-21-83</t>
  </si>
  <si>
    <t xml:space="preserve"> FaH bedieningswip links 2-v scene f-alu</t>
  </si>
  <si>
    <t>6233-21-84</t>
  </si>
  <si>
    <t xml:space="preserve"> FaH bedieningswip links 2-v scêne s-st</t>
  </si>
  <si>
    <t>6234-21-81</t>
  </si>
  <si>
    <t xml:space="preserve"> FaH bedieningswip links 2-v dimmer f-ant</t>
  </si>
  <si>
    <t>6234-21-83</t>
  </si>
  <si>
    <t xml:space="preserve"> FaH bedieningswip links 2-v dimmer f-alu</t>
  </si>
  <si>
    <t>6234-21-84</t>
  </si>
  <si>
    <t xml:space="preserve"> FaH bedieningswip links 2-v dimmer s-st</t>
  </si>
  <si>
    <t>6231-22-81</t>
  </si>
  <si>
    <t xml:space="preserve"> FaH bedieningswip rechts 2-v licht f-ant</t>
  </si>
  <si>
    <t>6231-22-83</t>
  </si>
  <si>
    <t xml:space="preserve"> FaH bedieningswip rechts 2-v licht f-alu</t>
  </si>
  <si>
    <t>6231-22-84</t>
  </si>
  <si>
    <t xml:space="preserve"> FaH bedieningswip rechts 2-v licht s-st</t>
  </si>
  <si>
    <t>6233-22-81</t>
  </si>
  <si>
    <t xml:space="preserve"> FaH bedieningswip rechts 2-v scene f-ant</t>
  </si>
  <si>
    <t>6233-22-83</t>
  </si>
  <si>
    <t xml:space="preserve"> FaH bedieningswip rechts 2-v scene f-alu</t>
  </si>
  <si>
    <t>6233-22-84</t>
  </si>
  <si>
    <t xml:space="preserve"> FaH bedieningswip rechts 2-v scene s-st</t>
  </si>
  <si>
    <t>6235-81</t>
  </si>
  <si>
    <t xml:space="preserve"> FaH cpl thermostaat f-antraciet</t>
  </si>
  <si>
    <t>6235-83</t>
  </si>
  <si>
    <t xml:space="preserve"> FaH cpl thermostaat f-aluzilver</t>
  </si>
  <si>
    <t>6235-84</t>
  </si>
  <si>
    <t xml:space="preserve"> FaH cpl thermostaat s-studiowit</t>
  </si>
  <si>
    <t>6230-10-212</t>
  </si>
  <si>
    <t xml:space="preserve"> FaH bedieningswip 1-v SI creme</t>
  </si>
  <si>
    <t>6230-10-214</t>
  </si>
  <si>
    <t xml:space="preserve"> FaH bedieningswip 1-v R-alpin</t>
  </si>
  <si>
    <t>6231-10-212</t>
  </si>
  <si>
    <t xml:space="preserve"> FaH bedieningswip 1-v licht SI creme</t>
  </si>
  <si>
    <t>6231-10-214</t>
  </si>
  <si>
    <t xml:space="preserve"> FaH bedieningswip 1-v licht R-alpin</t>
  </si>
  <si>
    <t>6232-10-212</t>
  </si>
  <si>
    <t xml:space="preserve"> FaH bedieningswip 1-v jaloezie SI creme</t>
  </si>
  <si>
    <t>6232-10-214</t>
  </si>
  <si>
    <t xml:space="preserve"> FaH bedieningswip 1-v jaloezie R-alpin</t>
  </si>
  <si>
    <t>6233-10-212</t>
  </si>
  <si>
    <t xml:space="preserve"> FaH bedieningswip 1-v scene SI creme</t>
  </si>
  <si>
    <t>6233-10-214</t>
  </si>
  <si>
    <t xml:space="preserve"> FaH bedieningswip 1-v scene R-alpin</t>
  </si>
  <si>
    <t>6234-10-212</t>
  </si>
  <si>
    <t xml:space="preserve"> FaH bedieningswip 1-v dimmer SI creme</t>
  </si>
  <si>
    <t>6234-10-214</t>
  </si>
  <si>
    <t xml:space="preserve"> FaH bedieningswip 1-v dimmer R-alpin</t>
  </si>
  <si>
    <t>6230-20-212</t>
  </si>
  <si>
    <t xml:space="preserve"> FaH bedieningswip 2-v SI creme</t>
  </si>
  <si>
    <t>6230-20-214</t>
  </si>
  <si>
    <t xml:space="preserve"> FaH bedieningswip 2-v R-alpin</t>
  </si>
  <si>
    <t>6231-21-212</t>
  </si>
  <si>
    <t xml:space="preserve"> FaH bedieningswip links 2-v licht SI</t>
  </si>
  <si>
    <t>6231-21-214</t>
  </si>
  <si>
    <t xml:space="preserve"> FaH bedieningswip links 2-v licht R-alp</t>
  </si>
  <si>
    <t>6232-20-212</t>
  </si>
  <si>
    <t xml:space="preserve"> FaH bedieningswip 2-v jaloezie SI creme</t>
  </si>
  <si>
    <t>6232-20-214</t>
  </si>
  <si>
    <t xml:space="preserve"> FaH bedieningswip 2-v jaloezie R-alpin</t>
  </si>
  <si>
    <t>6233-21-212</t>
  </si>
  <si>
    <t xml:space="preserve"> FaH bedieningswip links 2-v scene SI</t>
  </si>
  <si>
    <t>6233-21-214</t>
  </si>
  <si>
    <t xml:space="preserve"> FaH bedieningswip links 2-v scene R-alp</t>
  </si>
  <si>
    <t>6234-21-212</t>
  </si>
  <si>
    <t xml:space="preserve"> FaH bedieningswip links 2-v dimmer SI</t>
  </si>
  <si>
    <t>6234-21-214</t>
  </si>
  <si>
    <t xml:space="preserve"> FaH bedieningswip links 2-v dimmer R-alp</t>
  </si>
  <si>
    <t>6231-22-212</t>
  </si>
  <si>
    <t xml:space="preserve"> FaH bedieningswip rechts 2-v licht SI</t>
  </si>
  <si>
    <t>6231-22-214</t>
  </si>
  <si>
    <t xml:space="preserve"> FaH bedieningswip rechts 2-v licht R-alp</t>
  </si>
  <si>
    <t>6233-22-212</t>
  </si>
  <si>
    <t xml:space="preserve"> FaH bedieningswip rechts 2-v scene SI</t>
  </si>
  <si>
    <t>6233-22-214</t>
  </si>
  <si>
    <t xml:space="preserve"> FaH bedieningswip rechts 2-v scene R-alp</t>
  </si>
  <si>
    <t>6235-212</t>
  </si>
  <si>
    <t xml:space="preserve"> FaH cpl thermostaat SI creme</t>
  </si>
  <si>
    <t>6235-214</t>
  </si>
  <si>
    <t xml:space="preserve"> FaH cpl thermostaat R-alpin</t>
  </si>
  <si>
    <t>6225/1.0-81</t>
  </si>
  <si>
    <t xml:space="preserve"> FaH bewegingssensor f-antraciet</t>
  </si>
  <si>
    <t>6225/1.0-83</t>
  </si>
  <si>
    <t xml:space="preserve"> FaH bewegingssensor f-aluzilver</t>
  </si>
  <si>
    <t>6225/1.0-84</t>
  </si>
  <si>
    <t xml:space="preserve"> FaH bewegingssensor s-studiowit</t>
  </si>
  <si>
    <t>6215/1.1-81</t>
  </si>
  <si>
    <t xml:space="preserve"> FaH bewegingssensor/aktor 1v f-antraciet</t>
  </si>
  <si>
    <t>6215/1.1-83</t>
  </si>
  <si>
    <t xml:space="preserve"> FaH bewegingssensor/aktor 1v f-aluzilver</t>
  </si>
  <si>
    <t>6215/1.1-84</t>
  </si>
  <si>
    <t xml:space="preserve"> FaH bewegingssensor/aktor 1v s-studiowit</t>
  </si>
  <si>
    <t>6225/1.0-212</t>
  </si>
  <si>
    <t xml:space="preserve"> FaH bewegingssensor SI creme</t>
  </si>
  <si>
    <t>6225/1.0-214</t>
  </si>
  <si>
    <t xml:space="preserve"> FaH bewegingssensor R-alpin</t>
  </si>
  <si>
    <t>6215/1.1-212</t>
  </si>
  <si>
    <t xml:space="preserve"> FaH bewegingssensor/aktor 1v SI creme</t>
  </si>
  <si>
    <t>6215/1.1-214</t>
  </si>
  <si>
    <t xml:space="preserve"> FaH bewegingssensor/aktor 1v R-alpin</t>
  </si>
  <si>
    <t>6236-81</t>
  </si>
  <si>
    <t xml:space="preserve"> FaH cpl fancoil f-antraciet</t>
  </si>
  <si>
    <t>6236-83</t>
  </si>
  <si>
    <t xml:space="preserve"> FaH cpl fancoil f-aluzilver</t>
  </si>
  <si>
    <t>6236-84</t>
  </si>
  <si>
    <t xml:space="preserve"> FaH cpl fancoil s-studiowit</t>
  </si>
  <si>
    <t>6236-212</t>
  </si>
  <si>
    <t xml:space="preserve"> FaH cpl fancoil SI creme</t>
  </si>
  <si>
    <t>6236-214</t>
  </si>
  <si>
    <t xml:space="preserve"> FaH cpl fancoil R-alpin</t>
  </si>
  <si>
    <t>6234-22-81</t>
  </si>
  <si>
    <t xml:space="preserve"> FaH bedieningswip rechts 2-v dimmer f-an</t>
  </si>
  <si>
    <t>6234-22-83</t>
  </si>
  <si>
    <t xml:space="preserve"> FaH bedieningswip rechts 2-v dimmer f-al</t>
  </si>
  <si>
    <t>6234-22-84</t>
  </si>
  <si>
    <t xml:space="preserve"> FaH bedieningswip rechts 2-v dimmer s-st</t>
  </si>
  <si>
    <t>6234-22-212</t>
  </si>
  <si>
    <t xml:space="preserve"> FaH bedieningswip rechts 2-v dimmer SI</t>
  </si>
  <si>
    <t>6234-22-214</t>
  </si>
  <si>
    <t xml:space="preserve"> FaH bedieningswip rechts 2-v dimmer R-a</t>
  </si>
  <si>
    <t>6230-10-914</t>
  </si>
  <si>
    <t xml:space="preserve"> FaH bedieningswip 1-v SI-B</t>
  </si>
  <si>
    <t>6231-10-914</t>
  </si>
  <si>
    <t xml:space="preserve"> FaH bedieningswip 1-v licht SI-B</t>
  </si>
  <si>
    <t>6232-10-914</t>
  </si>
  <si>
    <t xml:space="preserve"> FaH bedieningswip 1-v jaloezie SI-Bl</t>
  </si>
  <si>
    <t>6233-10-914</t>
  </si>
  <si>
    <t xml:space="preserve"> FaH bedieningswip 1-v scene SI-B</t>
  </si>
  <si>
    <t>6234-10-914</t>
  </si>
  <si>
    <t xml:space="preserve"> FaH bedieningswip 1-v dimmer SI-B</t>
  </si>
  <si>
    <t>6230-20-914</t>
  </si>
  <si>
    <t xml:space="preserve"> FaH bedieningswip 2-v SI-B</t>
  </si>
  <si>
    <t>6231-21-914</t>
  </si>
  <si>
    <t xml:space="preserve"> FaH bedieningswip links 2-v licht SI-B</t>
  </si>
  <si>
    <t>6232-20-914</t>
  </si>
  <si>
    <t xml:space="preserve"> FaH bedieningswip 2-v jaloezie SI-Bl</t>
  </si>
  <si>
    <t>6233-21-914</t>
  </si>
  <si>
    <t xml:space="preserve"> FaH bedieningswip links 2-v scene SI-B</t>
  </si>
  <si>
    <t>6234-21-914</t>
  </si>
  <si>
    <t xml:space="preserve"> FaH bedieningswip links 2-v dimmer SI-B</t>
  </si>
  <si>
    <t>6231-22-914</t>
  </si>
  <si>
    <t>6233-22-914</t>
  </si>
  <si>
    <t xml:space="preserve"> FaH bedieningswip rechts 2-v scene SI-B</t>
  </si>
  <si>
    <t>6234-22-914</t>
  </si>
  <si>
    <t xml:space="preserve"> FaH bedieningswip rechts 2-v dimmer SI-B</t>
  </si>
  <si>
    <t>6235-914</t>
  </si>
  <si>
    <t xml:space="preserve"> FaH cpl thermostaat SI-B</t>
  </si>
  <si>
    <t>6225/1.0-914</t>
  </si>
  <si>
    <t xml:space="preserve"> FaH bewegingssensor SI-B</t>
  </si>
  <si>
    <t>6215/1.1-914</t>
  </si>
  <si>
    <t xml:space="preserve"> FaH bewegingssensor/aktor 1v SI-B</t>
  </si>
  <si>
    <t>6228</t>
  </si>
  <si>
    <t xml:space="preserve"> FaH weerstation</t>
  </si>
  <si>
    <t>6230-10-82</t>
  </si>
  <si>
    <t xml:space="preserve"> FaH bedieningswip 1v f-ivoor</t>
  </si>
  <si>
    <t>6231-10-82</t>
  </si>
  <si>
    <t xml:space="preserve"> FaH bedieningswip 1v licht f-ivoor</t>
  </si>
  <si>
    <t>6232-10-82</t>
  </si>
  <si>
    <t xml:space="preserve"> FaH bedieningswip 1v jaloezie f-ivoor</t>
  </si>
  <si>
    <t>6233-10-82</t>
  </si>
  <si>
    <t xml:space="preserve"> FaH bedieningswip 1v scene f-ivoor</t>
  </si>
  <si>
    <t>6234-10-82</t>
  </si>
  <si>
    <t xml:space="preserve"> FaH bedieningswip 1v dimmer f-ivoor</t>
  </si>
  <si>
    <t>6230-20-82</t>
  </si>
  <si>
    <t xml:space="preserve"> FaH bedieningswip 2v f-ivoor</t>
  </si>
  <si>
    <t>6231-21-82</t>
  </si>
  <si>
    <t xml:space="preserve"> FaH bedieningswip links 2v licht f-ivoor</t>
  </si>
  <si>
    <t>6232-20-82</t>
  </si>
  <si>
    <t xml:space="preserve"> FaH bedieningswip 2v jaloezie f-ivoor</t>
  </si>
  <si>
    <t>6233-21-82</t>
  </si>
  <si>
    <t xml:space="preserve"> FaH bedieningswip links 2v scene f-ivoor</t>
  </si>
  <si>
    <t>6234-21-82</t>
  </si>
  <si>
    <t xml:space="preserve"> FaH bedieningswip links 2v dimmer f-ivoo</t>
  </si>
  <si>
    <t>6234-22-82</t>
  </si>
  <si>
    <t xml:space="preserve"> FaH bedieningswip rechts 2v dimmer f-ivo</t>
  </si>
  <si>
    <t>6231-22-82</t>
  </si>
  <si>
    <t xml:space="preserve"> FaH bedieningswip rechts 2v licht f-ivoo</t>
  </si>
  <si>
    <t>6233-22-82</t>
  </si>
  <si>
    <t xml:space="preserve"> FaH bedieningswip rechts 2v scene f-ivoo</t>
  </si>
  <si>
    <t>6235-82</t>
  </si>
  <si>
    <t xml:space="preserve"> FaH cpl thermostaat f-ivoor</t>
  </si>
  <si>
    <t>6225/1.0-82</t>
  </si>
  <si>
    <t xml:space="preserve"> FaH bewegingssensor f-ivoor</t>
  </si>
  <si>
    <t>6215/1.1-82</t>
  </si>
  <si>
    <t xml:space="preserve"> FaH bewegingssensor/aktor 1v f-ivoor</t>
  </si>
  <si>
    <t>6236-82</t>
  </si>
  <si>
    <t xml:space="preserve"> FaH cpl fan coil f-ivoor</t>
  </si>
  <si>
    <t>6230-10-866</t>
  </si>
  <si>
    <t xml:space="preserve"> FaH bedieningswip 1v pure-rvs</t>
  </si>
  <si>
    <t>6231-10-866</t>
  </si>
  <si>
    <t xml:space="preserve"> FaH bedieningswip 1v licht pure-rvs</t>
  </si>
  <si>
    <t>6232-10-866</t>
  </si>
  <si>
    <t xml:space="preserve"> FaH bedieningswip 1v jaloezie pure-rvs</t>
  </si>
  <si>
    <t>6233-10-866</t>
  </si>
  <si>
    <t xml:space="preserve"> FaH bedieningswip 1v scene pure-rvs</t>
  </si>
  <si>
    <t>6234-10-866</t>
  </si>
  <si>
    <t xml:space="preserve"> FaH bedieningswip 1v dimmer pure-rvs</t>
  </si>
  <si>
    <t>6230-20-866</t>
  </si>
  <si>
    <t xml:space="preserve"> FaH bedieningswip 2v pure-rvs</t>
  </si>
  <si>
    <t>6231-21-866</t>
  </si>
  <si>
    <t xml:space="preserve"> FaH bedieningswip links 2v licht pure-rv</t>
  </si>
  <si>
    <t>6232-20-866</t>
  </si>
  <si>
    <t xml:space="preserve"> FaH bedieningswip 2v jaloezie pure-rvs</t>
  </si>
  <si>
    <t>6233-21-866</t>
  </si>
  <si>
    <t xml:space="preserve"> FaH bedieningswip links 2v scene pure-rv</t>
  </si>
  <si>
    <t>6234-21-866</t>
  </si>
  <si>
    <t xml:space="preserve"> FaH bedieningswip links 2v dimmer pure-r</t>
  </si>
  <si>
    <t>6234-22-866</t>
  </si>
  <si>
    <t xml:space="preserve"> FaH bedieningswip rechts 2v dimmer pure</t>
  </si>
  <si>
    <t>6231-22-866</t>
  </si>
  <si>
    <t xml:space="preserve"> FaH bedieningswip rechts 2v licht pure-r</t>
  </si>
  <si>
    <t>6233-22-866</t>
  </si>
  <si>
    <t xml:space="preserve"> FaH bedieningswip rechts 2v scene pure-r</t>
  </si>
  <si>
    <t>6235-866</t>
  </si>
  <si>
    <t xml:space="preserve"> FaH cpl thermostaat pure-rvs</t>
  </si>
  <si>
    <t>6225/1.0-866</t>
  </si>
  <si>
    <t xml:space="preserve"> FaH bewegingssensor pure-rvs</t>
  </si>
  <si>
    <t>6215/1.1-866</t>
  </si>
  <si>
    <t xml:space="preserve"> FaH bewegingssensor/aktor 1v pure-rvs</t>
  </si>
  <si>
    <t>6236-866</t>
  </si>
  <si>
    <t xml:space="preserve"> FaH cpl fancoil pure</t>
  </si>
  <si>
    <t>6230-10-803</t>
  </si>
  <si>
    <t xml:space="preserve"> FaH bedieningswip 1v s-grijs metallic</t>
  </si>
  <si>
    <t>6231-10-803</t>
  </si>
  <si>
    <t xml:space="preserve"> FaH bedieningswip 1v licht s-grijs met</t>
  </si>
  <si>
    <t>6232-10-803</t>
  </si>
  <si>
    <t xml:space="preserve"> FaH bedieningswip 1v jaloezie s-grijs m</t>
  </si>
  <si>
    <t>6233-10-803</t>
  </si>
  <si>
    <t xml:space="preserve"> FaH bedieningswip 1v scene s-grijs met</t>
  </si>
  <si>
    <t>6234-10-803</t>
  </si>
  <si>
    <t xml:space="preserve"> FaH bedieningswip 1v dimmer s-grijs met</t>
  </si>
  <si>
    <t>6230-20-803</t>
  </si>
  <si>
    <t xml:space="preserve"> FaH bedieningswip 2v s-grijs metallic</t>
  </si>
  <si>
    <t>6231-21-803</t>
  </si>
  <si>
    <t xml:space="preserve"> FaH bedieningswip links 2v licht s-grs</t>
  </si>
  <si>
    <t>6232-20-803</t>
  </si>
  <si>
    <t xml:space="preserve"> FaH bedieningswip 2v jaloezie s-grs</t>
  </si>
  <si>
    <t>6233-21-803</t>
  </si>
  <si>
    <t xml:space="preserve"> FaH bedieningswip links 2v scene s-grs</t>
  </si>
  <si>
    <t>6234-21-803</t>
  </si>
  <si>
    <t xml:space="preserve"> FaH bedieningswip links 2v dimmer s-grs</t>
  </si>
  <si>
    <t>6234-22-803</t>
  </si>
  <si>
    <t xml:space="preserve"> FaH bedieningswip rechts 2v dimmer s-grs</t>
  </si>
  <si>
    <t>6231-22-803</t>
  </si>
  <si>
    <t xml:space="preserve"> FaH bedieningswip rechts 2v licht s-grs</t>
  </si>
  <si>
    <t>6235-803</t>
  </si>
  <si>
    <t xml:space="preserve"> FaH cpl thermostaat s-grijs metallic</t>
  </si>
  <si>
    <t>6225/1.0-803</t>
  </si>
  <si>
    <t xml:space="preserve"> FaH bewegingssensor s-grijs metallic</t>
  </si>
  <si>
    <t>6215/1.1-803</t>
  </si>
  <si>
    <t xml:space="preserve"> FaH bewegingssensor/aktor 1v s-grijs met</t>
  </si>
  <si>
    <t>6236-803</t>
  </si>
  <si>
    <t xml:space="preserve"> FaH cpl fan coil s-grijs metallic</t>
  </si>
  <si>
    <t>6230-10-884</t>
  </si>
  <si>
    <t xml:space="preserve"> FaH bedieningswip 1v f-matwit</t>
  </si>
  <si>
    <t>6231-10-884</t>
  </si>
  <si>
    <t xml:space="preserve"> FaH bedieningswip 1v licht f-matwit</t>
  </si>
  <si>
    <t>6232-10-884</t>
  </si>
  <si>
    <t xml:space="preserve"> FaH bedieningswip 1v jaloezie f-matwit</t>
  </si>
  <si>
    <t>6233-10-884</t>
  </si>
  <si>
    <t xml:space="preserve"> FaH bedieningswip 1v scene f-matwit</t>
  </si>
  <si>
    <t>6234-10-884</t>
  </si>
  <si>
    <t xml:space="preserve"> FaH bedieningswip 1v dimmer f-matwit</t>
  </si>
  <si>
    <t>6230-20-884</t>
  </si>
  <si>
    <t xml:space="preserve"> FaH bedieningswip 2v f-matwit</t>
  </si>
  <si>
    <t>6231-21-884</t>
  </si>
  <si>
    <t xml:space="preserve"> FaH bedieningswip links 2v licht f-matw</t>
  </si>
  <si>
    <t>6232-20-884</t>
  </si>
  <si>
    <t xml:space="preserve"> FaH bedieningswip 2v jaloezie f-matwit</t>
  </si>
  <si>
    <t>6233-21-884</t>
  </si>
  <si>
    <t xml:space="preserve"> FaH bedieningswip links 2v scene f-matw</t>
  </si>
  <si>
    <t>6234-21-884</t>
  </si>
  <si>
    <t xml:space="preserve"> FaH bedieningswip links 2v dimmer f-matw</t>
  </si>
  <si>
    <t>6234-22-884</t>
  </si>
  <si>
    <t xml:space="preserve"> FaH bedieningswip rechts 2v dimmer f-mat</t>
  </si>
  <si>
    <t>6231-22-884</t>
  </si>
  <si>
    <t xml:space="preserve"> FaH bedieningswip rechts 2v licht f-matw</t>
  </si>
  <si>
    <t>6233-22-884</t>
  </si>
  <si>
    <t xml:space="preserve"> FaH bedieningswip rechts 2v scene f-matw</t>
  </si>
  <si>
    <t>6235-884</t>
  </si>
  <si>
    <t xml:space="preserve"> FaH cpl thermostaat f-matwit</t>
  </si>
  <si>
    <t>6225/1.0-884</t>
  </si>
  <si>
    <t xml:space="preserve"> FaH bewegingssensor f-matwit</t>
  </si>
  <si>
    <t>6215/1.1-884</t>
  </si>
  <si>
    <t xml:space="preserve"> FaH bewegingssensor/aktor 1v f-matwit</t>
  </si>
  <si>
    <t>6236-884</t>
  </si>
  <si>
    <t xml:space="preserve"> FaH cpl fan coil f-matwit</t>
  </si>
  <si>
    <t>6230-10-885</t>
  </si>
  <si>
    <t xml:space="preserve"> FaH bedieningswip 1v f-matzwart</t>
  </si>
  <si>
    <t>6231-10-885</t>
  </si>
  <si>
    <t xml:space="preserve"> FaH bedieningswip 1v licht f-matzwart</t>
  </si>
  <si>
    <t>6232-10-885</t>
  </si>
  <si>
    <t xml:space="preserve"> FaH bedieningswip 1v jaloezie f-matzwart</t>
  </si>
  <si>
    <t>6233-10-885</t>
  </si>
  <si>
    <t xml:space="preserve"> FaH bedieningswip 1v scene f-matzwart</t>
  </si>
  <si>
    <t>6234-10-885</t>
  </si>
  <si>
    <t xml:space="preserve"> FaH bedieningswip 1v dimmer f-matzwart</t>
  </si>
  <si>
    <t>6230-20-885</t>
  </si>
  <si>
    <t xml:space="preserve"> FaH bedieningswip 2v f-matzwart</t>
  </si>
  <si>
    <t>6231-21-885</t>
  </si>
  <si>
    <t xml:space="preserve"> FaH bedieningswip links 2v licht f-matzw</t>
  </si>
  <si>
    <t>6232-20-885</t>
  </si>
  <si>
    <t xml:space="preserve"> FaH bedieningswip 2v jaloezie f-matzwart</t>
  </si>
  <si>
    <t>6233-21-885</t>
  </si>
  <si>
    <t xml:space="preserve"> FaH bedieningswip links 2v scene f-matzw</t>
  </si>
  <si>
    <t>6234-21-885</t>
  </si>
  <si>
    <t xml:space="preserve"> FaH bedieningswip links 2v dimmer f-matz</t>
  </si>
  <si>
    <t>6234-22-885</t>
  </si>
  <si>
    <t>6231-22-885</t>
  </si>
  <si>
    <t xml:space="preserve"> FaH bedieningswip rechts 2v licht f-matz</t>
  </si>
  <si>
    <t>6233-22-885</t>
  </si>
  <si>
    <t xml:space="preserve"> FaH bedieningswip rechts 2v scene f-matz</t>
  </si>
  <si>
    <t>6235-885</t>
  </si>
  <si>
    <t xml:space="preserve"> FaH cpl thermostaat f-matzwart</t>
  </si>
  <si>
    <t>6225/1.0-885</t>
  </si>
  <si>
    <t xml:space="preserve"> FaH bewegingssensor f-matzwart</t>
  </si>
  <si>
    <t>6215/1.1-885</t>
  </si>
  <si>
    <t xml:space="preserve"> FaH bewegingssensor/aktor 1v f-matzwart</t>
  </si>
  <si>
    <t>6236-885</t>
  </si>
  <si>
    <t xml:space="preserve"> FaH cpl fan coil f-matzwart</t>
  </si>
  <si>
    <t>6236-914</t>
  </si>
  <si>
    <t xml:space="preserve"> FaH cpl fancoil SI-B</t>
  </si>
  <si>
    <t>6226/T</t>
  </si>
  <si>
    <t xml:space="preserve"> FaH temperatuurvoeler NTC 10 kohm 4m</t>
  </si>
  <si>
    <t>AT</t>
  </si>
  <si>
    <t>Relatie:</t>
  </si>
  <si>
    <t>Plaats:</t>
  </si>
  <si>
    <t>Contactpersoon:</t>
  </si>
  <si>
    <t>Referentie:</t>
  </si>
  <si>
    <t>Datum:</t>
  </si>
  <si>
    <t>Basiscomponenten</t>
  </si>
  <si>
    <t>Aantal</t>
  </si>
  <si>
    <t>TE</t>
  </si>
  <si>
    <t>Brutoprijs</t>
  </si>
  <si>
    <t>Totaal</t>
  </si>
  <si>
    <t>KG</t>
  </si>
  <si>
    <t>DB</t>
  </si>
  <si>
    <t>DW</t>
  </si>
  <si>
    <t>Externe antenne</t>
  </si>
  <si>
    <t>Binaire ingang 2-voudig inbouw</t>
  </si>
  <si>
    <t>Binaire ingang 4-voudig inbouw</t>
  </si>
  <si>
    <t xml:space="preserve">Sensor 1-voudig </t>
  </si>
  <si>
    <t xml:space="preserve">Sensor 2-voudig </t>
  </si>
  <si>
    <t>Busvoeding 640 mA dinrail</t>
  </si>
  <si>
    <t>Bewegingssensor Balance SI</t>
  </si>
  <si>
    <t>Thermostaat sensor</t>
  </si>
  <si>
    <t>Thermostaat sensor/aktor</t>
  </si>
  <si>
    <t>Thermoventielklep 230V</t>
  </si>
  <si>
    <t xml:space="preserve">Externe temperatuurvoeler NTC </t>
  </si>
  <si>
    <t>Netvoeding 24V/DC 2500mA</t>
  </si>
  <si>
    <t>Afdekkingen Busch-Balance SI</t>
  </si>
  <si>
    <t>Bedieningswip 1-voudig</t>
  </si>
  <si>
    <t>Bedieningswip 2-voudig</t>
  </si>
  <si>
    <t>Bedieningswip 1-voudig jalouzie</t>
  </si>
  <si>
    <t>Bedieningswip 2-voudig jalouzie</t>
  </si>
  <si>
    <t>Bedieningswip thermostaat</t>
  </si>
  <si>
    <t>Bedieningswip 1-voudig licht</t>
  </si>
  <si>
    <t>Bedieningswip 2-voudig licht</t>
  </si>
  <si>
    <t>Links</t>
  </si>
  <si>
    <t>Rechts</t>
  </si>
  <si>
    <t>Bedieningswip 1-voudig dimmer</t>
  </si>
  <si>
    <t>Bedieningswip 2-voudig dimmer</t>
  </si>
  <si>
    <t>Bedieningswip 1-voudig scene</t>
  </si>
  <si>
    <t>Bedieningswip 2-voudig scene</t>
  </si>
  <si>
    <t xml:space="preserve">Bedieningswip voor Sonos </t>
  </si>
  <si>
    <t>6237-21-914</t>
  </si>
  <si>
    <t>6237-22-914</t>
  </si>
  <si>
    <t>Raammelder wit</t>
  </si>
  <si>
    <t>Raammelder edelstaal</t>
  </si>
  <si>
    <t>Universele melder wit</t>
  </si>
  <si>
    <t>Raammelder antraciet</t>
  </si>
  <si>
    <t>Alpin wit</t>
  </si>
  <si>
    <t>Future Linear</t>
  </si>
  <si>
    <t>Solo</t>
  </si>
  <si>
    <t>Carat</t>
  </si>
  <si>
    <t>Antraciet</t>
  </si>
  <si>
    <t>Ivoorwit</t>
  </si>
  <si>
    <t>Aluzilver</t>
  </si>
  <si>
    <t>Studiowit</t>
  </si>
  <si>
    <t>Mat studiowit</t>
  </si>
  <si>
    <t>Mat zwart</t>
  </si>
  <si>
    <t>Grijs Metallic</t>
  </si>
  <si>
    <t>Pure Stainless Steel</t>
  </si>
  <si>
    <t>Kleurcode</t>
  </si>
  <si>
    <t>Bruto meerprijs</t>
  </si>
  <si>
    <t>Programma</t>
  </si>
  <si>
    <t>Kleur</t>
  </si>
  <si>
    <t>Bedieningswip fancoil</t>
  </si>
  <si>
    <t>6237-21-81</t>
  </si>
  <si>
    <t>6237-21-84</t>
  </si>
  <si>
    <t>6237-22-81</t>
  </si>
  <si>
    <t>6237-22-84</t>
  </si>
  <si>
    <t>6237-22-885</t>
  </si>
  <si>
    <t>Samenvatting</t>
  </si>
  <si>
    <t xml:space="preserve">Aantal dinrail modulen </t>
  </si>
  <si>
    <t>Prijsinformatie</t>
  </si>
  <si>
    <t>Totaalprijs (brutoprijs exclusief BTW)</t>
  </si>
  <si>
    <t>Prijzen zijn exclusief enkelvoudige en meervoudige ramen, installatie en exclusief BTW. Prijswijzigingen en fouten voorbehouden.</t>
  </si>
  <si>
    <t>Busch-Jaeger</t>
  </si>
  <si>
    <t>Busch-Jaeger Catalogus</t>
  </si>
  <si>
    <t>Busch-free@home</t>
  </si>
  <si>
    <t>Busch-free@home FAQ</t>
  </si>
  <si>
    <t>Technische ondersteuning voor professionals</t>
  </si>
  <si>
    <t>(088) 26 00 900 (lokale belkosten)</t>
  </si>
  <si>
    <t>NL-tech-EP@abb.com</t>
  </si>
  <si>
    <t>Busch-Jaeger Benelux</t>
  </si>
  <si>
    <t>DA/M.4.210.2.11</t>
  </si>
  <si>
    <t>DA/M.6.210.2.11</t>
  </si>
  <si>
    <t>System Access Point 2.0</t>
  </si>
  <si>
    <t>SAP/S.13</t>
  </si>
  <si>
    <t>Aantal draadloze deelnemers op het Busch-free@home systeem</t>
  </si>
  <si>
    <t>Aantal bedrade deelnemers op het Busch-free@home systeem</t>
  </si>
  <si>
    <t>Totaal aantal deelnemers op het Busch-free@home systeem (maximaal is 150 deelnemers)</t>
  </si>
  <si>
    <r>
      <t>Meerprijs in andere programma's</t>
    </r>
    <r>
      <rPr>
        <b/>
        <sz val="6"/>
        <color theme="0"/>
        <rFont val="Verdana"/>
        <family val="2"/>
      </rPr>
      <t xml:space="preserve"> (zal niet in het totaal worden meegenomen)</t>
    </r>
  </si>
  <si>
    <t>Prijs in Euro</t>
  </si>
  <si>
    <t>Typenummer</t>
  </si>
  <si>
    <t>Kortingscode</t>
  </si>
  <si>
    <t>6222/2 AP-65-WL</t>
  </si>
  <si>
    <t xml:space="preserve"> FaH - universele raammelder - WL basalt zwart</t>
  </si>
  <si>
    <t xml:space="preserve"> SystemAccessPoint 2.0 free@home</t>
  </si>
  <si>
    <t xml:space="preserve"> FaH fan-coil aktor</t>
  </si>
  <si>
    <t xml:space="preserve"> f@h LED Dimmer 4v, 210W/VA DINr</t>
  </si>
  <si>
    <t xml:space="preserve"> f@h LED Dimmer 6v, 210W/VA DINr</t>
  </si>
  <si>
    <t xml:space="preserve"> FaH afdekking, audio volume +- antraciet</t>
  </si>
  <si>
    <t xml:space="preserve"> FaH afdekking, audio volume +-</t>
  </si>
  <si>
    <t xml:space="preserve"> fah wip 2-v links, symbool 'Play/Pause'</t>
  </si>
  <si>
    <t xml:space="preserve"> FaH afdekking, audio volume +- studio wit</t>
  </si>
  <si>
    <t xml:space="preserve"> FaH rocker, play/pause- BalanceSI</t>
  </si>
  <si>
    <t xml:space="preserve"> FaH rocker, audio-volume +- Balance SI</t>
  </si>
  <si>
    <t>TSA/K 24.2</t>
  </si>
  <si>
    <t xml:space="preserve"> KNX thermo-elektrische ventielklep 24V</t>
  </si>
  <si>
    <t xml:space="preserve"> Mini-systeem controller, MDRC</t>
  </si>
  <si>
    <t>Wit crème</t>
  </si>
  <si>
    <t>6237-21-212</t>
  </si>
  <si>
    <t>6237-21-82</t>
  </si>
  <si>
    <t>6237-21-83</t>
  </si>
  <si>
    <t>6237-21-866</t>
  </si>
  <si>
    <t>6237-21-884</t>
  </si>
  <si>
    <t>6237-21-885</t>
  </si>
  <si>
    <t>6237-21-214</t>
  </si>
  <si>
    <t>6237-22-212</t>
  </si>
  <si>
    <t>6237-22-214</t>
  </si>
  <si>
    <t>6237-22-82</t>
  </si>
  <si>
    <t>6237-22-83</t>
  </si>
  <si>
    <t>6237-22-866</t>
  </si>
  <si>
    <t>6237-22-884</t>
  </si>
  <si>
    <t>Fah afdekking, audio volume +- SI crème</t>
  </si>
  <si>
    <t>Fah afdekking, audio volume +- Reflex SI wit</t>
  </si>
  <si>
    <t>Fah afdekking, audio volume +- ivoor wit</t>
  </si>
  <si>
    <t>Fah afdekking, audio volume +- aluminium</t>
  </si>
  <si>
    <t>Fah afdekking, audio volume +- pure stainless steel</t>
  </si>
  <si>
    <t>Fah afdekking, audio volume +- mat wit</t>
  </si>
  <si>
    <t xml:space="preserve">Fah afdekking, play-pause-fav SI crème </t>
  </si>
  <si>
    <t xml:space="preserve">Fah afdekking, play-pause-fav Reflex SI wit </t>
  </si>
  <si>
    <t>Fah afdekking, play-pause-fav ivoor wit</t>
  </si>
  <si>
    <t>Fah afdekking, play-pause-fav aluminium</t>
  </si>
  <si>
    <t>Fah afdekking, play-pause-fav pure stainless steel</t>
  </si>
  <si>
    <t xml:space="preserve">Fah afdekking, play-pause-fav mat wit </t>
  </si>
  <si>
    <t>Fah afdekking, play-pause-fav mat zwart</t>
  </si>
  <si>
    <t>Klimaat</t>
  </si>
  <si>
    <t>SUG-F-1.11</t>
  </si>
  <si>
    <t>Fah Split Unit Gateway</t>
  </si>
  <si>
    <t>Split Unit Gateway</t>
  </si>
  <si>
    <t>DG-M-1.16.11</t>
  </si>
  <si>
    <t>Fah Dali Gateway 16-voudig</t>
  </si>
  <si>
    <t>DALI Gateway dimmer voor 16 drivers</t>
  </si>
  <si>
    <t>Overige melders</t>
  </si>
  <si>
    <t>RF print rook- of hittemelder</t>
  </si>
  <si>
    <t>RF print CO-melder</t>
  </si>
  <si>
    <t>Wireless USB stick</t>
  </si>
  <si>
    <t>6833/01-84</t>
  </si>
  <si>
    <t>6839/01-84</t>
  </si>
  <si>
    <t>Busch-CO Alarm ProfessionalLINE</t>
  </si>
  <si>
    <t>6828/12</t>
  </si>
  <si>
    <t>SAP/A2.11</t>
  </si>
  <si>
    <t>Busch-free@home® Alarm-Stick</t>
  </si>
  <si>
    <t>AE</t>
  </si>
  <si>
    <t>Busch-Rookmelder ProfessionalLINE</t>
  </si>
  <si>
    <t>Busch-Rookmelder RF</t>
  </si>
  <si>
    <t>Busch-CO Alarm RF</t>
  </si>
  <si>
    <t xml:space="preserve">Rookmelder met lithium cel </t>
  </si>
  <si>
    <t xml:space="preserve">CO-melder met lithium cel </t>
  </si>
  <si>
    <t>*Rookmelders zijn niet 230V dus alleen toepasbaar in bestaande bouw</t>
  </si>
  <si>
    <t>US/E 1</t>
  </si>
  <si>
    <t>KNX overspanningsbeveiliging</t>
  </si>
  <si>
    <t>Overspanningsbeveiliging buskabel</t>
  </si>
  <si>
    <t>Consumenten ondersteuning</t>
  </si>
  <si>
    <t>(088) 26 00 999 (lokale belkosten)</t>
  </si>
  <si>
    <t>Websites (klik op de link)</t>
  </si>
  <si>
    <t>Busch-Jaeger Schakelmateriaal Calculator</t>
  </si>
  <si>
    <t>Documentatie (klik op de brochure)</t>
  </si>
  <si>
    <t>Busch-Jaeger Smarthome Configurator</t>
  </si>
  <si>
    <t>SAP-A1.1</t>
  </si>
  <si>
    <t>Adapter voor dinrail montage</t>
  </si>
  <si>
    <t>Adapter voor DIN-rail SAP</t>
  </si>
  <si>
    <t>CP-D 24/2.5</t>
  </si>
  <si>
    <t>DA/M.4.315.2.11</t>
  </si>
  <si>
    <t>USB-M-1.11</t>
  </si>
  <si>
    <t>USB-A-1.11</t>
  </si>
  <si>
    <t>WS-Set-1.11</t>
  </si>
  <si>
    <t xml:space="preserve"> FaH USB-M-1.11 USB Interface</t>
  </si>
  <si>
    <t xml:space="preserve"> f@h LED Dimmer 4v, 315W/VA DINr</t>
  </si>
  <si>
    <t xml:space="preserve"> FaH USB-Kabel voor Centrale Weerstation</t>
  </si>
  <si>
    <t xml:space="preserve"> FaH WS-Set-1.11 Centraal weerstation set</t>
  </si>
  <si>
    <t>Busch-Jaeger Community</t>
  </si>
  <si>
    <t>Inbouw montagedoos</t>
  </si>
  <si>
    <t>41383F-B-03</t>
  </si>
  <si>
    <t>41383S-B-03</t>
  </si>
  <si>
    <t>AS</t>
  </si>
  <si>
    <t>Welcome IP inbouwbak moduul 1/3</t>
  </si>
  <si>
    <t>Welcome IP opbouwbak moduul 1/3</t>
  </si>
  <si>
    <t>Reflex</t>
  </si>
  <si>
    <t>Busch-dynasty</t>
  </si>
  <si>
    <t>Busch-axcent</t>
  </si>
  <si>
    <t>Busch-axcent pur</t>
  </si>
  <si>
    <t>Busch-duro 2000 SI</t>
  </si>
  <si>
    <t>M2301-101</t>
  </si>
  <si>
    <t>41361F-02</t>
  </si>
  <si>
    <t>Inbouwdoos Mini Buitenpost</t>
  </si>
  <si>
    <t>WS-1-WL.11</t>
  </si>
  <si>
    <t>Weerstation wireless Free@home</t>
  </si>
  <si>
    <t>ST/U10.1.11-811</t>
  </si>
  <si>
    <t>Busch-SmartTouch 10" wit - edelstaal</t>
  </si>
  <si>
    <t>ST/U10.2.11-811</t>
  </si>
  <si>
    <t>Busch-SmartTouch 10" wit - grafiet</t>
  </si>
  <si>
    <t>ST/U10.3.11-811</t>
  </si>
  <si>
    <t>Busch-SmartTouch 10" wit - satijn goud</t>
  </si>
  <si>
    <t>ST/U10.4.11-811</t>
  </si>
  <si>
    <t>Busch-SmartTouch 10" wit - rosé goud</t>
  </si>
  <si>
    <t>ST/U10.1.11-825</t>
  </si>
  <si>
    <t>ST/U10.2.11-825</t>
  </si>
  <si>
    <t>Busch-SmartTouch 10" zwart - edelstaal</t>
  </si>
  <si>
    <t>Busch-SmartTouch 10" zwart - grafiet</t>
  </si>
  <si>
    <t>Busch-SmartTouch 10" zwart - satijn goud</t>
  </si>
  <si>
    <t>Busch-SmartTouch 10" zwart - rosé goud</t>
  </si>
  <si>
    <t>6136/07 UP-500</t>
  </si>
  <si>
    <t>Inbouwmontagedoos Busch-SmartTouch 10"</t>
  </si>
  <si>
    <t>ST/A10.1-811</t>
  </si>
  <si>
    <t>ST/A10.1-825</t>
  </si>
  <si>
    <t>Opbouwrand Busch-SmartTouch 10" wit</t>
  </si>
  <si>
    <t>Opbouwrand Busch-SmartTouch 10" zwart</t>
  </si>
  <si>
    <t>62711-WL</t>
  </si>
  <si>
    <t>62721-WL</t>
  </si>
  <si>
    <t>62762-212-WL</t>
  </si>
  <si>
    <t>62762-214-WL</t>
  </si>
  <si>
    <t>62762-803-WL</t>
  </si>
  <si>
    <t>62762-81-WL</t>
  </si>
  <si>
    <t>62762-82-WL</t>
  </si>
  <si>
    <t>62762-83-WL</t>
  </si>
  <si>
    <t>62762-84-WL</t>
  </si>
  <si>
    <t>62762-866-WL</t>
  </si>
  <si>
    <t>62762-884-WL</t>
  </si>
  <si>
    <t>62762-885-WL</t>
  </si>
  <si>
    <t>62762-914-WL</t>
  </si>
  <si>
    <t>62764-212-WL</t>
  </si>
  <si>
    <t>62764-214-WL</t>
  </si>
  <si>
    <t>62764-803-WL</t>
  </si>
  <si>
    <t>62764-81-WL</t>
  </si>
  <si>
    <t>62764-82-WL</t>
  </si>
  <si>
    <t>62764-83-WL</t>
  </si>
  <si>
    <t>62764-84-WL</t>
  </si>
  <si>
    <t>62764-866-WL</t>
  </si>
  <si>
    <t>62764-884-WL</t>
  </si>
  <si>
    <t>62764-885-WL</t>
  </si>
  <si>
    <t>62764-914-WL</t>
  </si>
  <si>
    <t>Busch-flextronics⌐ -bedieningselement 1-voudig Wireless</t>
  </si>
  <si>
    <t>Busch-flextronics⌐ -bedieningselement 2-voudig Wireless</t>
  </si>
  <si>
    <t>Busch-Wächter⌐ 180 flex comfortsensor SI crème Wireless</t>
  </si>
  <si>
    <t>Busch-Wächter⌐ 180 flex comfortsensor R-alpin Wireless</t>
  </si>
  <si>
    <t>Busch-Wächter⌐ 180 flex comfortsensor S-grijs metallic Wireless</t>
  </si>
  <si>
    <t>Busch-Wächter⌐ 180 flex comfortsensor F-antraciet Wireless</t>
  </si>
  <si>
    <t>Busch-Wächter⌐ 180 flex comfortsensor S-ivoor Wireless</t>
  </si>
  <si>
    <t>Busch-Wächter⌐ 180 flex comfortsensor F-aluzilver Wireless</t>
  </si>
  <si>
    <t>Busch-Wächter⌐ 180 flex comfortsensor F-studiowit Wireless</t>
  </si>
  <si>
    <t>Busch-Wächter⌐ 180 flex comfortsensor pure rvs Wireless</t>
  </si>
  <si>
    <t>Busch-Wächter⌐ 180 flex comfortsensor F-studiowit mat Wireless</t>
  </si>
  <si>
    <t>Busch-Wächter⌐ 180 flex comfortsensor F-mat zwart Wireless</t>
  </si>
  <si>
    <t>Busch-Wächter⌐ 180 flex comfortsensor SI-Balance Wireless</t>
  </si>
  <si>
    <t>Busch-Wächter⌐ 180 flex comfort multilens SI crème Wireless</t>
  </si>
  <si>
    <t>Busch-Wächter⌐ 180 flex comfort multilens R-alpin Wireless</t>
  </si>
  <si>
    <t>Busch-Wächter⌐ 180 flex comfort multilens S-grijs metallic Wireless</t>
  </si>
  <si>
    <t>Busch-Wächter⌐ 180 flex comfort multilens F-antraciet Wireless</t>
  </si>
  <si>
    <t>Busch-Wächter⌐ 180 flex comfort multilens S-ivoor Wireless</t>
  </si>
  <si>
    <t>Busch-Wächter⌐ 180 flex comfort multilens F-aluzilver Wireless</t>
  </si>
  <si>
    <t>Busch-Wächter⌐ 180 flex comfort multilens F-studiowit Wireless</t>
  </si>
  <si>
    <t>Busch-Wächter⌐ 180 flex comfort multilens pure rvs Wireless</t>
  </si>
  <si>
    <t>Busch-Wächter⌐ 180 flex comfort multilens F-studiowit mat Wireless</t>
  </si>
  <si>
    <t>Busch-Wächter⌐ 180 flex comfort multilens F-mat zwart Wireless</t>
  </si>
  <si>
    <t>Busch-Wächter⌐ 180 flex comfort multilens SI-Balance Wireless</t>
  </si>
  <si>
    <t>AL</t>
  </si>
  <si>
    <t>+</t>
  </si>
  <si>
    <t>64811 U</t>
  </si>
  <si>
    <t>Relaissokkel 1-voudig</t>
  </si>
  <si>
    <t>64821 U</t>
  </si>
  <si>
    <t>64851 U</t>
  </si>
  <si>
    <t xml:space="preserve">LED-dimmersokkel 1-voudig </t>
  </si>
  <si>
    <t>64831 U</t>
  </si>
  <si>
    <t>Jalouziesokkel 1-voudig</t>
  </si>
  <si>
    <t>64891 U</t>
  </si>
  <si>
    <t>Nevenpostsokkel</t>
  </si>
  <si>
    <t xml:space="preserve">Bedieningselement 1-voudig </t>
  </si>
  <si>
    <t xml:space="preserve">Bedieningselement 2-voudig </t>
  </si>
  <si>
    <t>LED-dimmersokkel 1-voudig 3-240W/VA</t>
  </si>
  <si>
    <t>Relaissokkel 1-voudig 1x10A</t>
  </si>
  <si>
    <t>Relaissokkel 2-voudig 2x5A</t>
  </si>
  <si>
    <t>Bewegingssensor 180 flex comfort</t>
  </si>
  <si>
    <t>Bewegingssensor 180 flex multilens</t>
  </si>
  <si>
    <t>SB-F-8.0.11-84</t>
  </si>
  <si>
    <t>SB-F-12.0.11-84</t>
  </si>
  <si>
    <t>SBR-F-6.0.11-84</t>
  </si>
  <si>
    <t xml:space="preserve">4/8V bedienings element </t>
  </si>
  <si>
    <t xml:space="preserve">6/12V bedienings element </t>
  </si>
  <si>
    <t>3/6V bed.element en thermostaat</t>
  </si>
  <si>
    <t>SBR-F-10.0.11-84</t>
  </si>
  <si>
    <t>5/10V bed.element en thermostaat</t>
  </si>
  <si>
    <t>SBC-F-6.0.11-84</t>
  </si>
  <si>
    <t>SBC-F-10.0.11-84</t>
  </si>
  <si>
    <t>SAS/A.0.11-84</t>
  </si>
  <si>
    <t>Afsluitlijst zonder logo BJ (optie)</t>
  </si>
  <si>
    <t>SAB/A.0.11-84</t>
  </si>
  <si>
    <t>Opbouwbehuizing 3/6 of 4/8V</t>
  </si>
  <si>
    <t>Opbouwbehuizing 5/10 of 6/12V</t>
  </si>
  <si>
    <t>5/10V bed.element/thermost./CO2</t>
  </si>
  <si>
    <t>3/6V bed.element/thermost./CO2</t>
  </si>
  <si>
    <t>SB-F-8.0.11-83</t>
  </si>
  <si>
    <t>SB-F-12.0.11-83</t>
  </si>
  <si>
    <t>SBR-F-6.0.11-83</t>
  </si>
  <si>
    <t>SBR-F-10.0.11-83</t>
  </si>
  <si>
    <t>SBC-F-6.0.11-83</t>
  </si>
  <si>
    <t>SBC-F-10.0.11-83</t>
  </si>
  <si>
    <t>SB-F-8.0.11-884</t>
  </si>
  <si>
    <t>SB-F-12.0.11-884</t>
  </si>
  <si>
    <t>SBR-F-6.0.11-884</t>
  </si>
  <si>
    <t>SBR-F-10.0.11-884</t>
  </si>
  <si>
    <t>SBC-F-6.0.11-884</t>
  </si>
  <si>
    <t>SBC-F-10.0.11-884</t>
  </si>
  <si>
    <t>SB-F-8.0.11-885</t>
  </si>
  <si>
    <t>SB-F-12.0.11-885</t>
  </si>
  <si>
    <t>SBR-F-6.0.11-885</t>
  </si>
  <si>
    <t>SBR-F-10.0.11-885</t>
  </si>
  <si>
    <t>SBC-F-6.0.11-885</t>
  </si>
  <si>
    <t>SBC-F-10.0.11-885</t>
  </si>
  <si>
    <t>FaH Tenton Control element 8 gang</t>
  </si>
  <si>
    <t>FaH Tenton Control element 12 gang</t>
  </si>
  <si>
    <t>FaH Tenton temp control 6 gang</t>
  </si>
  <si>
    <t>FaH Tenton temp control 10 gang</t>
  </si>
  <si>
    <t>FaH Tenton temp control 6 gang CO2</t>
  </si>
  <si>
    <t>FaH Tenton temp control 10 gang CO2</t>
  </si>
  <si>
    <t>SAS/A.0.11-83</t>
  </si>
  <si>
    <t>SAB/A.0.11-83</t>
  </si>
  <si>
    <t>SLY/A.0.1-83</t>
  </si>
  <si>
    <t>SAS/A.0.11-884</t>
  </si>
  <si>
    <t>SAB/A.0.11-884</t>
  </si>
  <si>
    <t>SLY/A.0.1-884</t>
  </si>
  <si>
    <t>SAS/A.0.11-885</t>
  </si>
  <si>
    <t>SAB/A.0.11-885</t>
  </si>
  <si>
    <t>SLY/A.0.1-885</t>
  </si>
  <si>
    <t>M2300-101</t>
  </si>
  <si>
    <r>
      <t>Mini-systeem controller</t>
    </r>
    <r>
      <rPr>
        <sz val="5"/>
        <color theme="1"/>
        <rFont val="Verdana"/>
        <family val="2"/>
      </rPr>
      <t xml:space="preserve"> (max. 1 SmartTouch 10")</t>
    </r>
  </si>
  <si>
    <r>
      <t xml:space="preserve">Systeem controller </t>
    </r>
    <r>
      <rPr>
        <sz val="5"/>
        <color theme="1"/>
        <rFont val="Verdana"/>
        <family val="2"/>
      </rPr>
      <t xml:space="preserve">(max. 2 SmartTouch 10") </t>
    </r>
  </si>
  <si>
    <t>System Controller, MDRC</t>
  </si>
  <si>
    <t>M21362P1-A-02</t>
  </si>
  <si>
    <t>M21311P1-A-02</t>
  </si>
  <si>
    <t>ABB Welcome mini video outdoor station 1 drukknop opbouw montage</t>
  </si>
  <si>
    <t>ABB Welcome mini video outdoor station 1 drukknop inbouw montage ID kaartlezer</t>
  </si>
  <si>
    <t>41361-F-02</t>
  </si>
  <si>
    <t>ABB inbouwbak Welcome mini buitenpost</t>
  </si>
  <si>
    <t>Mini video buitenpost opbouw montage</t>
  </si>
  <si>
    <t>Mini video buitenpost inbouw montage</t>
  </si>
  <si>
    <t>6251/0.4</t>
  </si>
  <si>
    <t>6253/0.4</t>
  </si>
  <si>
    <t xml:space="preserve">  Maximaal 4 DALI Gateways per installatie! </t>
  </si>
  <si>
    <t>SA-M-8.16.2.12</t>
  </si>
  <si>
    <t>SA-M-12.16.2.12</t>
  </si>
  <si>
    <t>Schakelactor 12 x 16A</t>
  </si>
  <si>
    <t>SA-M-4.16.2.12</t>
  </si>
  <si>
    <t>BA-M-4.230.1.11</t>
  </si>
  <si>
    <t>BA-M-8.230.1.11</t>
  </si>
  <si>
    <t>Schakelactor 4-voudig 16A</t>
  </si>
  <si>
    <t>Schakelactor 8-voudig 16A</t>
  </si>
  <si>
    <t>Schakelactor 12-voudig 16A</t>
  </si>
  <si>
    <t>Jaloezieactor 4-voudig</t>
  </si>
  <si>
    <t>Jaloezieactor 8-voudig</t>
  </si>
  <si>
    <t>VA78 Danfoss RA Flansch</t>
  </si>
  <si>
    <t>VA80 M30x1,5 Heimeier, Herb, Onda, Schlosser, Oventrob</t>
  </si>
  <si>
    <t>VA50 M30x1,5 Honeywell, Reich, Cazzaniga, L&amp;G, MNG</t>
  </si>
  <si>
    <t>VA02 M30x1,5 Dumser, Chronatherm, Vestcal, KaMo</t>
  </si>
  <si>
    <t>Passende lijn schakelmateriaal is Future Linear studiowit 84 / Ook leverbaar in mat wit 884 / mat zwart 885 / alu zilver 83</t>
  </si>
  <si>
    <t>Sensor/aktor combinatie voor busbekabeling</t>
  </si>
  <si>
    <t>Busch-Tenton voor busbekabeling</t>
  </si>
  <si>
    <t>Sensor voor busbekabeling</t>
  </si>
  <si>
    <t>Busch-free@home wireless</t>
  </si>
  <si>
    <t>Visualisatie voor busbekabeling (naast busvoeding ook extra voeding nodig)</t>
  </si>
  <si>
    <t>SD/U12.63.11-825</t>
  </si>
  <si>
    <t>SD/U12.55.11-825</t>
  </si>
  <si>
    <t>RT/U12.86.11-811</t>
  </si>
  <si>
    <t>RT/U12.86.11-825</t>
  </si>
  <si>
    <t>SD/U12.70.11-4015</t>
  </si>
  <si>
    <t>SD/U12.63.11-825 2,4" Display 63</t>
  </si>
  <si>
    <t>SD/U12.55.11-825 2.4" Display 55</t>
  </si>
  <si>
    <t>RT/U12.86.11-811 RoomTouch 4"</t>
  </si>
  <si>
    <t>RT/U12.86.11-825 RoomTouch 4"</t>
  </si>
  <si>
    <t>SD/U12.70.11-4015 2.4" Display 70</t>
  </si>
  <si>
    <t>Busch-Trevion 2,4" Balance SI</t>
  </si>
  <si>
    <t>Busch-Trevion 2,4" Art Linear</t>
  </si>
  <si>
    <t>6230-10-44G</t>
  </si>
  <si>
    <t>6230-10-44M</t>
  </si>
  <si>
    <t>6230-10-45M</t>
  </si>
  <si>
    <t>6231-10-44G</t>
  </si>
  <si>
    <t>6231-10-44M</t>
  </si>
  <si>
    <t>6231-10-45M</t>
  </si>
  <si>
    <t>6234-10-44G</t>
  </si>
  <si>
    <t>6234-10-44M</t>
  </si>
  <si>
    <t>6234-10-45M</t>
  </si>
  <si>
    <t>6232-10-44G</t>
  </si>
  <si>
    <t>6232-10-44M</t>
  </si>
  <si>
    <t>6232-10-45M</t>
  </si>
  <si>
    <t>6233-10-44G</t>
  </si>
  <si>
    <t>6233-10-44M</t>
  </si>
  <si>
    <t>6233-10-45M</t>
  </si>
  <si>
    <t>6230-20-44G</t>
  </si>
  <si>
    <t>6230-20-44M</t>
  </si>
  <si>
    <t>6230-20-45M</t>
  </si>
  <si>
    <t>6231-21-44G</t>
  </si>
  <si>
    <t>6231-21-44M</t>
  </si>
  <si>
    <t>6231-21-45M</t>
  </si>
  <si>
    <t>6231-22-44G</t>
  </si>
  <si>
    <t>6231-22-44M</t>
  </si>
  <si>
    <t>6231-22-45M</t>
  </si>
  <si>
    <t>6234-21-44G</t>
  </si>
  <si>
    <t>6234-21-44M</t>
  </si>
  <si>
    <t>6234-21-45M</t>
  </si>
  <si>
    <t>6234-22-44G</t>
  </si>
  <si>
    <t>6234-22-44M</t>
  </si>
  <si>
    <t>6234-22-45M</t>
  </si>
  <si>
    <t>6232-20-44G</t>
  </si>
  <si>
    <t>6232-20-44M</t>
  </si>
  <si>
    <t>6232-20-45M</t>
  </si>
  <si>
    <t>6233-21-44G</t>
  </si>
  <si>
    <t>6233-21-44M</t>
  </si>
  <si>
    <t>6233-21-45M</t>
  </si>
  <si>
    <t>6233-22-44G</t>
  </si>
  <si>
    <t>6233-22-44M</t>
  </si>
  <si>
    <t>6233-22-45M</t>
  </si>
  <si>
    <t>6237-21-44G</t>
  </si>
  <si>
    <t>6237-21-44M</t>
  </si>
  <si>
    <t>6237-21-45M</t>
  </si>
  <si>
    <t>6237-22-44G</t>
  </si>
  <si>
    <t>6237-22-44M</t>
  </si>
  <si>
    <t>6237-22-45M</t>
  </si>
  <si>
    <t>studio wit RAL 9016</t>
  </si>
  <si>
    <t>studio wit mat RAL 9016</t>
  </si>
  <si>
    <t>mat zwart RAL 9005</t>
  </si>
  <si>
    <t>44G</t>
  </si>
  <si>
    <t>44M</t>
  </si>
  <si>
    <t>45M</t>
  </si>
  <si>
    <t>Prijsverschil</t>
  </si>
  <si>
    <t>Dinrailcomponenten (centraal systeem) voor busbekabeling</t>
  </si>
  <si>
    <t>Binaire ingangen (inbouw) voor busbekabeling</t>
  </si>
  <si>
    <t>Busch-Roomtouch 4" wit</t>
  </si>
  <si>
    <t>Busch-Roomtouch 4" zwart</t>
  </si>
  <si>
    <t>Sensor-/nevenpostsokkel</t>
  </si>
  <si>
    <t>100mA</t>
  </si>
  <si>
    <t>75mA</t>
  </si>
  <si>
    <t>Busch-Trevion 2,4" Fut.Linear/Solo/Axcent/Carat</t>
  </si>
  <si>
    <t>Busch-art linear</t>
  </si>
  <si>
    <t>AH</t>
  </si>
  <si>
    <t>Jaloeziesokkel 1-voudig</t>
  </si>
  <si>
    <t>BAU-F-0.11</t>
  </si>
  <si>
    <t xml:space="preserve">Busaankoppelaar free@home </t>
  </si>
  <si>
    <t>Busaankoppelaar F@H</t>
  </si>
  <si>
    <t>KK/U4.55.11</t>
  </si>
  <si>
    <t>KK/U4.63.11</t>
  </si>
  <si>
    <t>KK/U4.70.11</t>
  </si>
  <si>
    <t>LFW/A.1.55.11-914</t>
  </si>
  <si>
    <t>BA/U1.0.11</t>
  </si>
  <si>
    <t>CSE/U0.1.11.CK</t>
  </si>
  <si>
    <t>LFAW/A.1.55.11-914</t>
  </si>
  <si>
    <t>LFAW/A.1.63.11-803</t>
  </si>
  <si>
    <t>LFAW/A.1.63.11-81</t>
  </si>
  <si>
    <t>LFAW/A.1.63.11-82</t>
  </si>
  <si>
    <t>LFAW/A.1.63.11-83</t>
  </si>
  <si>
    <t>LFAW/A.1.63.11-84</t>
  </si>
  <si>
    <t>LFAW/A.1.63.11-866</t>
  </si>
  <si>
    <t>LFAW/A.1.63.11-884</t>
  </si>
  <si>
    <t>LFAW/A.1.63.11-885</t>
  </si>
  <si>
    <t>LFAW/A.1.70.11-44G</t>
  </si>
  <si>
    <t>LFAW/A.1.70.11-44M</t>
  </si>
  <si>
    <t>LFAW/A.1.70.11-45M</t>
  </si>
  <si>
    <t>LFAW/A.2.55.11-914</t>
  </si>
  <si>
    <t>LFAW/A.2.63.11-803</t>
  </si>
  <si>
    <t>LFAW/A.2.63.11-81</t>
  </si>
  <si>
    <t>LFAW/A.2.63.11-82</t>
  </si>
  <si>
    <t>LFAW/A.2.63.11-83</t>
  </si>
  <si>
    <t>LFAW/A.2.63.11-84</t>
  </si>
  <si>
    <t>LFAW/A.2.63.11-866</t>
  </si>
  <si>
    <t>LFAW/A.2.63.11-884</t>
  </si>
  <si>
    <t>LFAW/A.2.63.11-885</t>
  </si>
  <si>
    <t>LFAW/A.2.70.11-44G</t>
  </si>
  <si>
    <t>LFAW/A.2.70.11-44M</t>
  </si>
  <si>
    <t>LFAW/A.2.70.11-45M</t>
  </si>
  <si>
    <t>LFB/A.1.70.11-44G</t>
  </si>
  <si>
    <t>LFB/A.1.70.11-44M</t>
  </si>
  <si>
    <t>LFB/A.1.70.11-45M</t>
  </si>
  <si>
    <t>LFBT/A.1.55.11-914</t>
  </si>
  <si>
    <t>LFBT/A.1.63.11-803</t>
  </si>
  <si>
    <t>LFBT/A.1.63.11-81</t>
  </si>
  <si>
    <t>LFBT/A.1.63.11-82</t>
  </si>
  <si>
    <t>LFBT/A.1.63.11-83</t>
  </si>
  <si>
    <t>LFBT/A.1.63.11-84</t>
  </si>
  <si>
    <t>LFBT/A.1.63.11-866</t>
  </si>
  <si>
    <t>LFBT/A.1.63.11-884</t>
  </si>
  <si>
    <t>LFBT/A.1.63.11-885</t>
  </si>
  <si>
    <t>LFBT/A.2.55.11-914</t>
  </si>
  <si>
    <t>LFBT/A.2.63.11-803</t>
  </si>
  <si>
    <t>LFBT/A.2.63.11-81</t>
  </si>
  <si>
    <t>LFBT/A.2.63.11-82</t>
  </si>
  <si>
    <t>LFBT/A.2.63.11-83</t>
  </si>
  <si>
    <t>LFBT/A.2.63.11-84</t>
  </si>
  <si>
    <t>LFBT/A.2.63.11-866</t>
  </si>
  <si>
    <t>LFBT/A.2.63.11-884</t>
  </si>
  <si>
    <t>LFBT/A.2.63.11-885</t>
  </si>
  <si>
    <t>LFBT/A.2.70.11-44G</t>
  </si>
  <si>
    <t>LFBT/A.2.70.11-44M</t>
  </si>
  <si>
    <t>LFBT/A.2.70.11-45M</t>
  </si>
  <si>
    <t>LFDW/A.1.55.11-914</t>
  </si>
  <si>
    <t>LFDW/A.1.63.11-803</t>
  </si>
  <si>
    <t>LFDW/A.1.63.11-81</t>
  </si>
  <si>
    <t>LFDW/A.1.63.11-82</t>
  </si>
  <si>
    <t>LFDW/A.1.63.11-83</t>
  </si>
  <si>
    <t>LFDW/A.1.63.11-84</t>
  </si>
  <si>
    <t>LFDW/A.1.63.11-866</t>
  </si>
  <si>
    <t>LFDW/A.1.63.11-884</t>
  </si>
  <si>
    <t>LFDW/A.1.63.11-885</t>
  </si>
  <si>
    <t>LFDW/A.1.70.11-44G</t>
  </si>
  <si>
    <t>LFDW/A.1.70.11-44M</t>
  </si>
  <si>
    <t>LFDW/A.1.70.11-45M</t>
  </si>
  <si>
    <t>LFDW/A.2.55.11-914</t>
  </si>
  <si>
    <t>LFDW/A.2.63.11-803</t>
  </si>
  <si>
    <t>LFDW/A.2.63.11-81</t>
  </si>
  <si>
    <t>LFDW/A.2.63.11-82</t>
  </si>
  <si>
    <t>LFDW/A.2.63.11-83</t>
  </si>
  <si>
    <t>LFDW/A.2.63.11-84</t>
  </si>
  <si>
    <t>LFDW/A.2.63.11-866</t>
  </si>
  <si>
    <t>LFDW/A.2.63.11-884</t>
  </si>
  <si>
    <t>LFDW/A.2.63.11-885</t>
  </si>
  <si>
    <t>LFDW/A.2.70.11-44G</t>
  </si>
  <si>
    <t>LFDW/A.2.70.11-44M</t>
  </si>
  <si>
    <t>LFDW/A.2.70.11-45M</t>
  </si>
  <si>
    <t>LFJ/A.1.70.11-44G</t>
  </si>
  <si>
    <t>LFJ/A.1.70.11-44M</t>
  </si>
  <si>
    <t>LFJ/A.1.70.11-45M</t>
  </si>
  <si>
    <t>LFJT/A.1.55.11-914</t>
  </si>
  <si>
    <t>LFJT/A.1.63.11-803</t>
  </si>
  <si>
    <t>LFJT/A.1.63.11-81</t>
  </si>
  <si>
    <t>LFJT/A.1.63.11-82</t>
  </si>
  <si>
    <t>LFJT/A.1.63.11-83</t>
  </si>
  <si>
    <t>LFJT/A.1.63.11-84</t>
  </si>
  <si>
    <t>LFJT/A.1.63.11-866</t>
  </si>
  <si>
    <t>LFJT/A.1.63.11-884</t>
  </si>
  <si>
    <t>LFJT/A.1.63.11-885</t>
  </si>
  <si>
    <t>LFJT/A.2.55.11-914</t>
  </si>
  <si>
    <t>LFJT/A.2.63.11-803</t>
  </si>
  <si>
    <t>LFJT/A.2.63.11-81</t>
  </si>
  <si>
    <t>LFJT/A.2.63.11-82</t>
  </si>
  <si>
    <t>LFJT/A.2.63.11-83</t>
  </si>
  <si>
    <t>LFJT/A.2.63.11-84</t>
  </si>
  <si>
    <t>LFJT/A.2.63.11-866</t>
  </si>
  <si>
    <t>LFJT/A.2.63.11-884</t>
  </si>
  <si>
    <t>LFJT/A.2.63.11-885</t>
  </si>
  <si>
    <t>LFJT/A.2.70.11-44G</t>
  </si>
  <si>
    <t>LFJT/A.2.70.11-44M</t>
  </si>
  <si>
    <t>LFJT/A.2.70.11-45M</t>
  </si>
  <si>
    <t>LFJW/A.1.55.11-914</t>
  </si>
  <si>
    <t>LFJW/A.1.63.11-803</t>
  </si>
  <si>
    <t>LFJW/A.1.63.11-81</t>
  </si>
  <si>
    <t>LFJW/A.1.63.11-82</t>
  </si>
  <si>
    <t>LFJW/A.1.63.11-83</t>
  </si>
  <si>
    <t>LFJW/A.1.63.11-84</t>
  </si>
  <si>
    <t>LFJW/A.1.63.11-866</t>
  </si>
  <si>
    <t>LFJW/A.1.63.11-884</t>
  </si>
  <si>
    <t>LFJW/A.1.63.11-885</t>
  </si>
  <si>
    <t>LFJW/A.1.70.11-44G</t>
  </si>
  <si>
    <t>LFJW/A.1.70.11-44M</t>
  </si>
  <si>
    <t>LFJW/A.1.70.11-45M</t>
  </si>
  <si>
    <t>LFMW/A.4.55.11-914</t>
  </si>
  <si>
    <t>LFMW/A.4.63.11-803</t>
  </si>
  <si>
    <t>LFMW/A.4.63.11-81</t>
  </si>
  <si>
    <t>LFMW/A.4.63.11-82</t>
  </si>
  <si>
    <t>LFMW/A.4.63.11-83</t>
  </si>
  <si>
    <t>LFMW/A.4.63.11-84</t>
  </si>
  <si>
    <t>LFMW/A.4.63.11-866</t>
  </si>
  <si>
    <t>LFMW/A.4.63.11-884</t>
  </si>
  <si>
    <t>LFMW/A.4.63.11-885</t>
  </si>
  <si>
    <t>LFMW/A.4.70.11-44G</t>
  </si>
  <si>
    <t>LFMW/A.4.70.11-44M</t>
  </si>
  <si>
    <t>LFMW/A.4.70.11-45M</t>
  </si>
  <si>
    <t>LFS/A.1.70.11-44G</t>
  </si>
  <si>
    <t>LFS/A.1.70.11-44M</t>
  </si>
  <si>
    <t>LFS/A.1.70.11-45M</t>
  </si>
  <si>
    <t>LFST/A.1.55.11-914</t>
  </si>
  <si>
    <t>LFST/A.1.63.11-803</t>
  </si>
  <si>
    <t>LFST/A.1.63.11-81</t>
  </si>
  <si>
    <t>LFST/A.1.63.11-82</t>
  </si>
  <si>
    <t>LFST/A.1.63.11-83</t>
  </si>
  <si>
    <t>LFST/A.1.63.11-84</t>
  </si>
  <si>
    <t>LFST/A.1.63.11-866</t>
  </si>
  <si>
    <t>LFST/A.1.63.11-884</t>
  </si>
  <si>
    <t>LFST/A.1.63.11-885</t>
  </si>
  <si>
    <t>LFST/A.2.55.11-914</t>
  </si>
  <si>
    <t>LFST/A.2.63.11-803</t>
  </si>
  <si>
    <t>LFST/A.2.63.11-81</t>
  </si>
  <si>
    <t>LFST/A.2.63.11-82</t>
  </si>
  <si>
    <t>LFST/A.2.63.11-83</t>
  </si>
  <si>
    <t>LFST/A.2.63.11-84</t>
  </si>
  <si>
    <t>LFST/A.2.63.11-866</t>
  </si>
  <si>
    <t>LFST/A.2.63.11-884</t>
  </si>
  <si>
    <t>LFST/A.2.63.11-885</t>
  </si>
  <si>
    <t>LFST/A.2.70.11-44G</t>
  </si>
  <si>
    <t>LFST/A.2.70.11-44M</t>
  </si>
  <si>
    <t>LFST/A.2.70.11-45M</t>
  </si>
  <si>
    <t>LFW/A.0.55.11-CK</t>
  </si>
  <si>
    <t>LFW/A.0.63.11-CK</t>
  </si>
  <si>
    <t>LFW/A.0.70.11-CK</t>
  </si>
  <si>
    <t>LFW/A.1.63.11-803</t>
  </si>
  <si>
    <t>LFW/A.1.63.11-81</t>
  </si>
  <si>
    <t>LFW/A.1.63.11-82</t>
  </si>
  <si>
    <t>LFW/A.1.63.11-83</t>
  </si>
  <si>
    <t>LFW/A.1.63.11-84</t>
  </si>
  <si>
    <t>LFW/A.1.63.11-866</t>
  </si>
  <si>
    <t>LFW/A.1.63.11-884</t>
  </si>
  <si>
    <t>LFW/A.1.63.11-885</t>
  </si>
  <si>
    <t>LFW/A.1.70.11-44G</t>
  </si>
  <si>
    <t>LFW/A.1.70.11-44M</t>
  </si>
  <si>
    <t>LFW/A.1.70.11-45M</t>
  </si>
  <si>
    <t>LFW/A.2.55.11-914</t>
  </si>
  <si>
    <t>LFW/A.2.63.11-803</t>
  </si>
  <si>
    <t>LFW/A.2.63.11-81</t>
  </si>
  <si>
    <t>LFW/A.2.63.11-82</t>
  </si>
  <si>
    <t>LFW/A.2.63.11-83</t>
  </si>
  <si>
    <t>LFW/A.2.63.11-84</t>
  </si>
  <si>
    <t>LFW/A.2.63.11-866</t>
  </si>
  <si>
    <t>LFW/A.2.63.11-884</t>
  </si>
  <si>
    <t>LFW/A.2.63.11-885</t>
  </si>
  <si>
    <t>LFW/A.2.70.11-44G</t>
  </si>
  <si>
    <t>LFW/A.2.70.11-44M</t>
  </si>
  <si>
    <t>LFW/A.2.70.11-45M</t>
  </si>
  <si>
    <t>LFW/A.3.55.11-914</t>
  </si>
  <si>
    <t>LFW/A.3.63.11-803</t>
  </si>
  <si>
    <t>LFW/A.3.63.11-81</t>
  </si>
  <si>
    <t>LFW/A.3.63.11-82</t>
  </si>
  <si>
    <t>LFW/A.3.63.11-83</t>
  </si>
  <si>
    <t>LFW/A.3.63.11-84</t>
  </si>
  <si>
    <t>LFW/A.3.63.11-866</t>
  </si>
  <si>
    <t>LFW/A.3.63.11-884</t>
  </si>
  <si>
    <t>LFW/A.3.63.11-885</t>
  </si>
  <si>
    <t>LFW/A.3.70.11-44G</t>
  </si>
  <si>
    <t>LFW/A.3.70.11-44M</t>
  </si>
  <si>
    <t>LFW/A.3.70.11-45M</t>
  </si>
  <si>
    <t>LFW/A.4.55.11-914</t>
  </si>
  <si>
    <t>LFW/A.4.63.11-803</t>
  </si>
  <si>
    <t>LFW/A.4.63.11-81</t>
  </si>
  <si>
    <t>LFW/A.4.63.11-82</t>
  </si>
  <si>
    <t>LFW/A.4.63.11-83</t>
  </si>
  <si>
    <t>LFW/A.4.63.11-84</t>
  </si>
  <si>
    <t>LFW/A.4.63.11-866</t>
  </si>
  <si>
    <t>LFW/A.4.63.11-884</t>
  </si>
  <si>
    <t>LFW/A.4.63.11-885</t>
  </si>
  <si>
    <t>LFW/A.4.70.11-44G</t>
  </si>
  <si>
    <t>LFW/A.4.70.11-44M</t>
  </si>
  <si>
    <t>LFW/A.4.70.11-45M</t>
  </si>
  <si>
    <t>Busaankoppelaar KNX</t>
  </si>
  <si>
    <t>Diefstalbeveiliging Trevion keypad</t>
  </si>
  <si>
    <t>Bedieningselement 1-4 voudig 55 Balance SI</t>
  </si>
  <si>
    <t>Bedieningselement 1-4 voudig 70 Art Linear</t>
  </si>
  <si>
    <t>Bedieningselement 1-4 voudig 63 Future Linear/Solo/Axcent/Carat</t>
  </si>
  <si>
    <t>Afdekking 1-voudig jaloezie - Future Linear grijs metallic</t>
  </si>
  <si>
    <t>Afdekking 1-voudig jaloezie - Future Linear antraciet</t>
  </si>
  <si>
    <t>Afdekking 1-voudig jaloezie - Future Linear aluzilver</t>
  </si>
  <si>
    <t>Afdekking 1-voudig jaloezie - Future Linear studiowit</t>
  </si>
  <si>
    <t>Afdekking 1-voudig jaloezie - Future Linear edelstaal</t>
  </si>
  <si>
    <t>Afdekking 1-voudig jaloezie - Future Linear mat wit</t>
  </si>
  <si>
    <t>Afdekking 1-voudig jaloezie - Future Linear mat zwart</t>
  </si>
  <si>
    <t>Afdekking 1-voudig jaloezie - Art Linear studiowit</t>
  </si>
  <si>
    <t>Afdekking 1-voudig jaloezie - Art Linear mat wit</t>
  </si>
  <si>
    <t>Afdekking 1-voudig jaloezie - Art Linear mat zwart</t>
  </si>
  <si>
    <t>Afdekking 2-voudig jaloezie - Future Linear grijs metallic</t>
  </si>
  <si>
    <t>Afdekking 2-voudig jaloezie - Future Linear antraciet</t>
  </si>
  <si>
    <t>Afdekking 2-voudig jaloezie - Future Linear ivoorwit</t>
  </si>
  <si>
    <t>Afdekking 2-voudig jaloezie - Future Linear aluzilver</t>
  </si>
  <si>
    <t>Afdekking 2-voudig jaloezie - Future Linear studiowit</t>
  </si>
  <si>
    <t>Afdekking 2-voudig jaloezie - Future Linear edelstaal</t>
  </si>
  <si>
    <t>Afdekking 2-voudig jaloezie - Future Linear mat wit</t>
  </si>
  <si>
    <t>Afdekking 2-voudig jaloezie - Future Linear mat zwart</t>
  </si>
  <si>
    <t>Afdekking 2-voudig jaloezie - Art Linear studiowit</t>
  </si>
  <si>
    <t>Afdekking 2-voudig jaloezie - Art Linear mat zwart</t>
  </si>
  <si>
    <t>Afdekking 1-voudig licht - Art Linear studiowit</t>
  </si>
  <si>
    <t>Afdekking 1-voudig licht - Art Linear mat wit</t>
  </si>
  <si>
    <t>Afdekking 1-voudig licht - Art Linear mat zwart</t>
  </si>
  <si>
    <t>Afdekking 1-voudig licht - Balance SI</t>
  </si>
  <si>
    <t>Afdekking 1-voudig licht - Future Linear grijs metallic</t>
  </si>
  <si>
    <t>Afdekking 1-voudig licht - Future Linear antraciet</t>
  </si>
  <si>
    <t>Afdekking 1-voudig licht- Future Linear ivoorwit</t>
  </si>
  <si>
    <t>Afdekking 1-voudig licht - Future Linear aluzilver</t>
  </si>
  <si>
    <t>Afdekking 1-voudig licht - Future Linear studiowit</t>
  </si>
  <si>
    <t>Afdekking 1-voudig licht - Future Linear edelstaal</t>
  </si>
  <si>
    <t>Afdekking 1-voudig licht - Future Linear mat wit</t>
  </si>
  <si>
    <t>Afdekking 1-voudig licht - Future Linear mat zwart</t>
  </si>
  <si>
    <t>Afdekking 2-voudig licht - Balance SI</t>
  </si>
  <si>
    <t>Afdekking 2-voudig licht - Future Linear grijs metallic</t>
  </si>
  <si>
    <t>Afdekking 2-voudig licht - Future Linear antraciet</t>
  </si>
  <si>
    <t>Afdekking 2-voudig licht- Future Linear ivoorwit</t>
  </si>
  <si>
    <t>Afdekking 2-voudig licht - Future Linear aluzilver</t>
  </si>
  <si>
    <t>Afdekking 2-voudig licht - Future Linear studiowit</t>
  </si>
  <si>
    <t>Afdekking 2-voudig licht - Future Linear edelstaal</t>
  </si>
  <si>
    <t>Afdekking 2-voudig licht - Future Linear mat wit</t>
  </si>
  <si>
    <t>Afdekking 2-voudig licht - Future Linear mat zwart</t>
  </si>
  <si>
    <t>Afdekking 2-voudig licht - Art Linear studiowit</t>
  </si>
  <si>
    <t>Afdekking 2-voudig licht - Art Linear mat wit</t>
  </si>
  <si>
    <t>Afdekking 2-voudig licht - Art Linear mat zwart</t>
  </si>
  <si>
    <t>Afdekking 1-voudig dimmen - Balance SI</t>
  </si>
  <si>
    <t>Afdekking 1-voudig dimmen - Future Linear grijs metallic</t>
  </si>
  <si>
    <t>Afdekking 1-voudig dimmen - Future Linear antraciet</t>
  </si>
  <si>
    <t>Afdekking 1-voudig dimmen- Future Linear ivoorwit</t>
  </si>
  <si>
    <t>Afdekking 1-voudig dimmen - Future Linear aluzilver</t>
  </si>
  <si>
    <t>Afdekking 1-voudig dimmen - Future Linear studiowit</t>
  </si>
  <si>
    <t>Afdekking 1-voudig dimmen - Future Linear edelstaal</t>
  </si>
  <si>
    <t>Afdekking 1-voudig dimmen - Future Linear mat wit</t>
  </si>
  <si>
    <t>Afdekking 1-voudig dimmen - Future Linear mat zwart</t>
  </si>
  <si>
    <t>Afdekking 1-voudig dimmen - Art Linear studiowit</t>
  </si>
  <si>
    <t>Afdekking 1-voudig dimmen - Art Linear mat zwart</t>
  </si>
  <si>
    <t>Afdekking 2-voudig dimmen - Balance SI</t>
  </si>
  <si>
    <t>Afdekking 2-voudig dimmen - Future Linear grijs metallic</t>
  </si>
  <si>
    <t>Afdekking 2-voudig dimmen - Future Linear antraciet</t>
  </si>
  <si>
    <t>Afdekking 2-voudig dimmen- Future Linear ivoorwit</t>
  </si>
  <si>
    <t>Afdekking 2-voudig dimmen - Future Linear aluzilver</t>
  </si>
  <si>
    <t>Afdekking 2-voudig dimmen - Future Linear studiowit</t>
  </si>
  <si>
    <t>Afdekking 2-voudig dimmen - Future Linear edelstaal</t>
  </si>
  <si>
    <t>Afdekking 2-voudig dimmen - Future Linear mat wit</t>
  </si>
  <si>
    <t>Afdekking 2-voudig dimmen - Future Linear mat zwart</t>
  </si>
  <si>
    <t>Afdekking 2-voudig dimmen - Art Linear studiowit</t>
  </si>
  <si>
    <t>Afdekking 2-voudig dimmen- Art Linear mat wit</t>
  </si>
  <si>
    <t>Afdekking 2-voudig dimmen - Art Linear mat zwart</t>
  </si>
  <si>
    <t>Afdekking 1-voudig dimmen - Art Linear mat wit</t>
  </si>
  <si>
    <t>Afdekking 1-voudig scene - Art Linear studiowit</t>
  </si>
  <si>
    <t>Afdekking 1-voudig scene - Art Linear mat wit</t>
  </si>
  <si>
    <t>Afdekking 1-voudig scene - Art Linear mat zwart</t>
  </si>
  <si>
    <t>Afdekking 1-voudig scene - Balance SI</t>
  </si>
  <si>
    <t>Afdekking 1-voudig scene - Future Linear grijs metallic</t>
  </si>
  <si>
    <t>Afdekking 1-voudig scene - Future Linear antraciet</t>
  </si>
  <si>
    <t>Afdekking 1-voudig scene- Future Linear ivoorwit</t>
  </si>
  <si>
    <t>Afdekking 1-voudig scene - Future Linear aluzilver</t>
  </si>
  <si>
    <t>Afdekking 1-voudig scene - Future Linear studiowit</t>
  </si>
  <si>
    <t>Afdekking 1-voudig scene - Future Linear edelstaal</t>
  </si>
  <si>
    <t>Afdekking 1-voudig scene - Future Linear mat wit</t>
  </si>
  <si>
    <t>Afdekking 1-voudig scene - Future Linear mat zwart</t>
  </si>
  <si>
    <t>Afdekking 2-voudig scene - Balance SI</t>
  </si>
  <si>
    <t>Afdekking 2-voudig scene - Future Linear grijs metallic</t>
  </si>
  <si>
    <t>Afdekking 2-voudig scene - Future Linear antraciet</t>
  </si>
  <si>
    <t>Afdekking 2-voudig scene - Future Linear ivoorwit</t>
  </si>
  <si>
    <t>Afdekking 2-voudig scene - Future Linear aluzilver</t>
  </si>
  <si>
    <t>Afdekking 2-voudig scene - Future Linear studiowit</t>
  </si>
  <si>
    <t>Afdekking 2-voudig scene - Future Linear edelstaal</t>
  </si>
  <si>
    <t>Afdekking 2-voudig scene - Future Linear mat wit</t>
  </si>
  <si>
    <t>Afdekking 2-voudig scene - Future Linear mat zwart</t>
  </si>
  <si>
    <t>Afdekking 2-voudig scene - Art Linear studiowit</t>
  </si>
  <si>
    <t>Afdekking 2-voudig scene - Art Linear mat zwart</t>
  </si>
  <si>
    <t xml:space="preserve">Afdekking 1-voudig pijlen &lt; &gt; - Balance SI </t>
  </si>
  <si>
    <t>Afdekking 1-voudig pijlen &lt; &gt; - Future Linear grijs metallic</t>
  </si>
  <si>
    <t>Afdekking 1-voudig pijlen &lt; &gt; - Future Linear antraciet</t>
  </si>
  <si>
    <t>Afdekking 1-voudig pijlen &lt; &gt; - Future Linear ivoorwit</t>
  </si>
  <si>
    <t>Afdekking 1-voudig pijlen &lt; &gt; - Future Linear aluzilver</t>
  </si>
  <si>
    <t>Afdekking 1-voudig pijlen &lt; &gt; - Future Linear studiowit</t>
  </si>
  <si>
    <t>Afdekking 1-voudig pijlen &lt; &gt; - Future Linear edelstaal</t>
  </si>
  <si>
    <t>Afdekking 1-voudig pijlen &lt; &gt; - Future Linear mat wit</t>
  </si>
  <si>
    <t>Afdekking 1-voudig pijlen &lt; &gt; - Future Linear mat zwart</t>
  </si>
  <si>
    <t>Afdekking 1-voudig pijlen &lt; &gt; - Art Linear studiowit</t>
  </si>
  <si>
    <t>Afdekking 1-voudig pijlen &lt; &gt; - Art Linear mat wit</t>
  </si>
  <si>
    <t>Afdekking 1-voudig pijlen &lt; &gt; - Art Linear mat zwart</t>
  </si>
  <si>
    <t xml:space="preserve">Afdekking 2-voudig pijlen &lt; &gt; - Balance SI </t>
  </si>
  <si>
    <t>Afdekking 2-voudig pijlen &lt; &gt; - Future Linear grijs metallic</t>
  </si>
  <si>
    <t>Afdekking 2-voudig pijlen &lt; &gt; - Future Linear antraciet</t>
  </si>
  <si>
    <t>Afdekking 2-voudig pijlen &lt; &gt; - Future Linear ivoorwit</t>
  </si>
  <si>
    <t>Afdekking 2-voudig pijlen &lt; &gt; - Future Linear aluzilver</t>
  </si>
  <si>
    <t>Afdekking 2-voudig pijlen &lt; &gt; - Future Linear studiowit</t>
  </si>
  <si>
    <t>Afdekking 2-voudig pijlen &lt; &gt; - Future Linear edelstaal</t>
  </si>
  <si>
    <t>Afdekking 2-voudig pijlen &lt; &gt; - Future Linear mat wit</t>
  </si>
  <si>
    <t>Afdekking 2-voudig pijlen &lt; &gt; - Future Linear mat zwart</t>
  </si>
  <si>
    <t>Afdekking 2-voudig pijlen &lt; &gt; - Art Linear studiowit</t>
  </si>
  <si>
    <t>Afdekking 2-voudig pijlen &lt; &gt; - Art Linear mat wit</t>
  </si>
  <si>
    <t>Afdekking 2-voudig pijlen &lt; &gt; - Art Linear mat zwart</t>
  </si>
  <si>
    <t>Afdekking 4-voudig muziek - Balance SI</t>
  </si>
  <si>
    <t>Afdekking 4-voudig muziek - Future Linear grijs metallic</t>
  </si>
  <si>
    <t>Afdekking 4-voudig muziek - Future Linear antraciet</t>
  </si>
  <si>
    <t>Afdekking 4-voudig muziek - Future Linear ivoorwit</t>
  </si>
  <si>
    <t>Afdekking 4-voudig muziek - Future Linear aluzilver</t>
  </si>
  <si>
    <t>Afdekking 4-voudig muziek - Future Linear studiowit</t>
  </si>
  <si>
    <t>Afdekking 4-voudig muziek - Future Linear edelstaal</t>
  </si>
  <si>
    <t>Afdekking 4-voudig muziek - Future Linear mat wit</t>
  </si>
  <si>
    <t>Afdekking 4-voudig muziek - Future Linear mat zwart</t>
  </si>
  <si>
    <t>Afdekking 4-voudig muziek - Art Linear studiowit</t>
  </si>
  <si>
    <t>Afdekking 4-voudig muziek - Art Linear mat wit</t>
  </si>
  <si>
    <t>Afdekking 4-voudig muziek - Art Linear mat zwart</t>
  </si>
  <si>
    <t>Afdekking 1-voudig jaloezie - Balance SI</t>
  </si>
  <si>
    <t>Afdekking 1-voudig jaloezie- Future Linear ivoorwit</t>
  </si>
  <si>
    <t>Afdekking 2-voudig scene - Art Linear mat wit</t>
  </si>
  <si>
    <t>Afdekking 2-voudig jaloezie - Balance SI</t>
  </si>
  <si>
    <t>Afdekking 2-voudig jaloezie- Art Linear mat wit</t>
  </si>
  <si>
    <t xml:space="preserve">Afdekking 1-voudig jaloezie met pijlen - Balance SI </t>
  </si>
  <si>
    <t>Afdekking 1-voudig jaloezie met pijlen - Future Linear grijs metallic</t>
  </si>
  <si>
    <t>Afdekking 1-voudig jaloezie met pijlen - Future Linear antraciet</t>
  </si>
  <si>
    <t>Afdekking 1-voudig jaloezie met pijlen - Future Linear ivoorwit</t>
  </si>
  <si>
    <t>Afdekking 1-voudig jaloezie met pijlen - Future Linear aluzilver</t>
  </si>
  <si>
    <t>Afdekking 1-voudig jaloezie met pijlen - Future Linear studiowit</t>
  </si>
  <si>
    <t>Afdekking 1-voudig jaloezie met pijlen - Future Linear edelstaal</t>
  </si>
  <si>
    <t>Afdekking 1-voudig jaloezie met pijlen - Future Linear mat wit</t>
  </si>
  <si>
    <t>Afdekking 1-voudigjaloezie met pijlen - Future Linear mat zwart</t>
  </si>
  <si>
    <t>Afdekking 1-voudig jaloezie met pijlen - Art Linear studiowit</t>
  </si>
  <si>
    <t>Afdekking 1-voudig jaloezie met pijlen - Art Linear mat wit</t>
  </si>
  <si>
    <t>Afdekking 1-voudig jaloezie met pijlen - Art Linear mat zwart</t>
  </si>
  <si>
    <t>Afdekking formaat 55 Individueel aanpasbaar Balance SI</t>
  </si>
  <si>
    <t>Afdekking formaat 63 Individueel aanpasbaar Future Linear</t>
  </si>
  <si>
    <t>Afdekking formaat 70 Individueel aanpasbaar Art Linear</t>
  </si>
  <si>
    <t>Afdekking 1-voudig zonder symbolen - Balance SI</t>
  </si>
  <si>
    <t>Afdekking 1-voudig zonder symbolen - Future Linear grijs metallic</t>
  </si>
  <si>
    <t>Afdekking 1-voudig zonder symbolen - Future Linear antraciet</t>
  </si>
  <si>
    <t>Afdekking 1-voudig zonder symbolen- Future Linear ivoorwit</t>
  </si>
  <si>
    <t>Afdekking 1-voudig zonder symbolen - Future Linear aluzilver</t>
  </si>
  <si>
    <t>Afdekking 1-voudig zonder symbolen - Future Linear edelstaal</t>
  </si>
  <si>
    <t>Afdekking 1-voudig zonder symbolen - Future Linear studiowit</t>
  </si>
  <si>
    <t>Afdekking 1-voudig zonder symbolen - Future Linear mat wit</t>
  </si>
  <si>
    <t>Afdekking 1-voudig zonder symbolen - Future Linear mat zwart</t>
  </si>
  <si>
    <t>Afdekking 2-voudig zonder symbolen - Balance SI</t>
  </si>
  <si>
    <t>Afdekking 2-voudig zonder symbolen - Future Linear grijs metallic</t>
  </si>
  <si>
    <t>Afdekking 2-voudig zonder symbolen - Future Linear antraciet</t>
  </si>
  <si>
    <t>Afdekking 2-voudig zonder symbolen- Future Linear ivoorwit</t>
  </si>
  <si>
    <t>Afdekking 2-voudig zonder symbolen - Future Linear aluzilver</t>
  </si>
  <si>
    <t>Afdekking 2-voudig zonder symbolen - Future Linear studiowit</t>
  </si>
  <si>
    <t>Afdekking 2-voudig zonder symbolen - Future Linear edelstaal</t>
  </si>
  <si>
    <t>Afdekking 2-voudig zonder symbolen - Future Linear mat wit</t>
  </si>
  <si>
    <t>Afdekking 2-voudig zonder symbolen - Future Linear mat zwart</t>
  </si>
  <si>
    <t>Afdekking 2-voudig zonder symbolen - Art Linear studiowit</t>
  </si>
  <si>
    <t>Afdekking 2-voudig zonder symbolen - Art Linear mat wit</t>
  </si>
  <si>
    <t>Afdekking 2-voudig zonder symbolen - Art Linear mat zwart</t>
  </si>
  <si>
    <t>Afdekking 1-voudig zonder symbolen - Art Linear studiowit</t>
  </si>
  <si>
    <t>Afdekking 1-voudig zonder symbolen - Art Linear mat wit</t>
  </si>
  <si>
    <t>Afdekking 1-voudig zonder symbolen - Art Linear mat zwart</t>
  </si>
  <si>
    <t>Afdekking 3-voudig zonder symbolen - Balance SI</t>
  </si>
  <si>
    <t>Afdekking 3-voudig zonder symbolen - Future Linear grijs metallic</t>
  </si>
  <si>
    <t>Afdekking 3-voudig zonder symbolen - Future Linear antraciet</t>
  </si>
  <si>
    <t>Afdekking 3-voudig zonder symbolen- Future Linear ivoorwit</t>
  </si>
  <si>
    <t>Afdekking 3-voudig zonder symbolen - Future Linear aluzilver</t>
  </si>
  <si>
    <t>Afdekking 3-voudig zonder symbolen - Future Linear studiowit</t>
  </si>
  <si>
    <t>Afdekking 3-voudig zonder symbolen - Future Linear edelstaal</t>
  </si>
  <si>
    <t>Afdekking 3-voudig zonder symbolen - Future Linear mat wit</t>
  </si>
  <si>
    <t>Afdekking 3-voudig zonder symbolen - Future Linear mat zwart</t>
  </si>
  <si>
    <t>Afdekking 3-voudig zonder symbolen - Art Linear studiowit</t>
  </si>
  <si>
    <t>Afdekking 3-voudig zonder symbolen - Art Linear mat wit</t>
  </si>
  <si>
    <t>Afdekking 3-voudig zonder symbolen - Art Linear mat zwart</t>
  </si>
  <si>
    <t>Afdekking 4-voudig zonder symbolen - Balance SI</t>
  </si>
  <si>
    <t>Afdekking 4-voudig zonder symbolen - Future Linear grijs metallic</t>
  </si>
  <si>
    <t>Afdekking 4-voudig zonder symbolen- Future Linear ivoorwit</t>
  </si>
  <si>
    <t>Afdekking 4-voudig zonder symbolen - Future Linear antraciet</t>
  </si>
  <si>
    <t>Afdekking 4-voudig zonder symbolen - Future Linear aluzilver</t>
  </si>
  <si>
    <t>Afdekking 4-voudig zonder symbolen - Future Linear studiowit</t>
  </si>
  <si>
    <t>Afdekking 4-voudig zonder symbolen - Future Linear edelstaal</t>
  </si>
  <si>
    <t>Afdekking 4-voudig zonder symbolen - Future Linear mat wit</t>
  </si>
  <si>
    <t>Afdekking 4-voudig zonder symbolen - Future Linear mat zwart</t>
  </si>
  <si>
    <t>Afdekking 4-voudig zonder symbolen - Art Linear studiowit</t>
  </si>
  <si>
    <t>Afdekking 4-voudig zonder symbolen - Art Linear mat wit</t>
  </si>
  <si>
    <t>Afdekking 4-voudig zonder symbolen - Art Linear mat zwart</t>
  </si>
  <si>
    <t>Afdekking 1-voudig zonder symbolen</t>
  </si>
  <si>
    <t>Afdekking 2-voudig zonder symbolen</t>
  </si>
  <si>
    <t>Afdekking 3-voudig zonder symbolen</t>
  </si>
  <si>
    <t>Afdekking 4-voudig zonder symbolen</t>
  </si>
  <si>
    <t>Afdekking 4-voudig individueel aanpasbaar</t>
  </si>
  <si>
    <t>BI-F-2.0.12</t>
  </si>
  <si>
    <t>BI-F-4.0.12</t>
  </si>
  <si>
    <t>Keypad 1/4-voudig formaat 55</t>
  </si>
  <si>
    <t>Keypad 1/4-voudig formaat 63</t>
  </si>
  <si>
    <t>Keypad 1/4-voudig formaat 70</t>
  </si>
  <si>
    <t>link</t>
  </si>
  <si>
    <t xml:space="preserve">Standaard tasters met standaard symbolen of andere kleuren kunt u vinden in de digitale catalogus </t>
  </si>
  <si>
    <t>Busch-Trevion Keypad Sensor voor busbekabeling</t>
  </si>
  <si>
    <t>Busch-trevion Keypads - Dit sub-totaal wordt meegerekend in de totaalprijs en zijn prijzen exclusief BTW</t>
  </si>
  <si>
    <t>Individueel aanpasbare afdekkingen zijn binnenkort verkrijgbaar via een speciale tool</t>
  </si>
  <si>
    <t>Afdekking 1-voudig jaloezie &lt; &gt;</t>
  </si>
  <si>
    <t>Afdekking 2-voudig jaloezie &lt; &gt;</t>
  </si>
  <si>
    <t>Busch-Balance SI (914)</t>
  </si>
  <si>
    <t>Future Linear studiowit (84)</t>
  </si>
  <si>
    <t>Future Linear mat zwart (885)</t>
  </si>
  <si>
    <t>Busch-art linear studiowit (44G)</t>
  </si>
  <si>
    <t>Busch-art linear mat zwart (45M)</t>
  </si>
  <si>
    <t>SLY/A.0.11-84</t>
  </si>
  <si>
    <t>ST/U10.3.11-825</t>
  </si>
  <si>
    <t>ST/U10.4.11-825</t>
  </si>
  <si>
    <t>Weerstation busbekabeld</t>
  </si>
  <si>
    <t>Weerstation wireless</t>
  </si>
  <si>
    <t>BW-A4.11-134</t>
  </si>
  <si>
    <t>BW-A4.11-133</t>
  </si>
  <si>
    <t>BW-A4.11-136</t>
  </si>
  <si>
    <t>BW-A4.11-131</t>
  </si>
  <si>
    <t>BW-A4.11-135</t>
  </si>
  <si>
    <t>Busch-Watchdog 280° f@h -133 alu zilver</t>
  </si>
  <si>
    <t>Busch-Watchdog 280° f@h -136 stainless steel</t>
  </si>
  <si>
    <t>Busch-Watchdog 280° f@h -131 bruin</t>
  </si>
  <si>
    <t>Busch-Watchdog 280° f@h -135 antraciet</t>
  </si>
  <si>
    <t>Busch-Watchdog 280° f@h -134 studiowit</t>
  </si>
  <si>
    <t>62811 U-WL</t>
  </si>
  <si>
    <t>62851 U-WL</t>
  </si>
  <si>
    <t>62831 U-WL</t>
  </si>
  <si>
    <t>62721/01 U-WL</t>
  </si>
  <si>
    <t>62721 U-WL</t>
  </si>
  <si>
    <t>Inbouw jaloezie actor 1-voudig</t>
  </si>
  <si>
    <t>Inbouw dim actor 1-voudig</t>
  </si>
  <si>
    <t>Inbouw schakel actor 1-voudig</t>
  </si>
  <si>
    <t>6851/DR-136</t>
  </si>
  <si>
    <t>6851/EA-131</t>
  </si>
  <si>
    <t>6851/EA-134</t>
  </si>
  <si>
    <t>6851/DR-131</t>
  </si>
  <si>
    <t>6851/DR-134</t>
  </si>
  <si>
    <t>6851/DR-133</t>
  </si>
  <si>
    <t>6851/EA-136</t>
  </si>
  <si>
    <t>6851/EA-135</t>
  </si>
  <si>
    <t>6851/EA-133</t>
  </si>
  <si>
    <t>6851/DR-135</t>
  </si>
  <si>
    <t>Busch-Watchdog frame</t>
  </si>
  <si>
    <t>BW Corner adapter</t>
  </si>
  <si>
    <t>6251/28-131-WL</t>
  </si>
  <si>
    <t>6251/28-133-WL</t>
  </si>
  <si>
    <t>6251/28-134-WL</t>
  </si>
  <si>
    <t>6251/28-135-WL</t>
  </si>
  <si>
    <t>6251/28-136-WL</t>
  </si>
  <si>
    <t>Busch-Wächter® PRO 280° bewegingsmelder bruin</t>
  </si>
  <si>
    <t>Busch-Wächter® PRO 280° bewegingsmelder aluminium</t>
  </si>
  <si>
    <t>Busch-Wächter® PRO 280° bewegingsmelder studiowit</t>
  </si>
  <si>
    <t>Busch-Wächter® PRO 280° bewegingsmelder antraciet</t>
  </si>
  <si>
    <t>Busch-Wächter® PRO 280° bewegingsmelder roestvrij staal</t>
  </si>
  <si>
    <t>M2249-2W-03</t>
  </si>
  <si>
    <t>M2249-2B-03</t>
  </si>
  <si>
    <t>OneTouch 7” Panel + SAP FaH WL/Welcome white</t>
  </si>
  <si>
    <t>OneTouch 7” Panel + SAP FaH WL/Welcome black</t>
  </si>
  <si>
    <t>42491S-W</t>
  </si>
  <si>
    <t>42491S-B</t>
  </si>
  <si>
    <t>42491F</t>
  </si>
  <si>
    <t>ABB Welcome IP Lite 7 opbouwdoos wit</t>
  </si>
  <si>
    <t>ABB Welcome IP Lite 7 opbouwdoos zwart</t>
  </si>
  <si>
    <t>ABB Welcome IP Lite 7 inbouwdoos zwart</t>
  </si>
  <si>
    <t>Vlakke tastsensor voor Balance SI, Art Linear</t>
  </si>
  <si>
    <t>Vlakke tastsensor voor Future, Solo, Axcent, Carat, Dynasty</t>
  </si>
  <si>
    <t>6735 BT-81</t>
  </si>
  <si>
    <t>6735 BT-82</t>
  </si>
  <si>
    <t>6735 BT-83</t>
  </si>
  <si>
    <t>6735 BT-84</t>
  </si>
  <si>
    <t>6735 BT-884</t>
  </si>
  <si>
    <t>6735 BT-885</t>
  </si>
  <si>
    <t>6735 BT-866</t>
  </si>
  <si>
    <t>6735 BT-914</t>
  </si>
  <si>
    <t>6735 BT-44G</t>
  </si>
  <si>
    <t>6735 BT-44M</t>
  </si>
  <si>
    <t>6735 BT-45M</t>
  </si>
  <si>
    <t>Wip smart-switch 1-voudig</t>
  </si>
  <si>
    <t>6736 FOH-81</t>
  </si>
  <si>
    <t>6736 FOH-82</t>
  </si>
  <si>
    <t>6736 FOH-83</t>
  </si>
  <si>
    <t>6736 FOH-84</t>
  </si>
  <si>
    <t>6736 FOH-885</t>
  </si>
  <si>
    <t>6736 FOH-884</t>
  </si>
  <si>
    <t>6736 FOH-866</t>
  </si>
  <si>
    <t>6736 FOH-914</t>
  </si>
  <si>
    <t>6736 FOH-44G</t>
  </si>
  <si>
    <t>6736 FOH-44M</t>
  </si>
  <si>
    <t>6736 FOH-45M</t>
  </si>
  <si>
    <t>Wip smart-switch 2-voudig</t>
  </si>
  <si>
    <t>A3</t>
  </si>
  <si>
    <t>6735 BT-803</t>
  </si>
  <si>
    <t>6736 FOH-803</t>
  </si>
  <si>
    <t xml:space="preserve">Smart Switch actor 1V schakelen </t>
  </si>
  <si>
    <t xml:space="preserve">Smart Switch actor 1V dimmen </t>
  </si>
  <si>
    <t>Smart Switch actor 1V jaloezie</t>
  </si>
  <si>
    <t>Afdekking 1-voudig Balance SI</t>
  </si>
  <si>
    <t>Afdekking 2-voudig Balance SI</t>
  </si>
  <si>
    <r>
      <t xml:space="preserve">Tastsensor </t>
    </r>
    <r>
      <rPr>
        <sz val="4"/>
        <color theme="1"/>
        <rFont val="Verdana"/>
        <family val="2"/>
      </rPr>
      <t>Balance SI, Art Linear</t>
    </r>
  </si>
  <si>
    <r>
      <t xml:space="preserve">Tastsensor </t>
    </r>
    <r>
      <rPr>
        <sz val="4"/>
        <color theme="1"/>
        <rFont val="Verdana"/>
        <family val="2"/>
      </rPr>
      <t>Future Linear/Solo/Axcent/Carat/Stainless Steel</t>
    </r>
  </si>
  <si>
    <r>
      <t xml:space="preserve">Busch-OneTouch 7" </t>
    </r>
    <r>
      <rPr>
        <sz val="4"/>
        <color theme="1"/>
        <rFont val="Verdana"/>
        <family val="2"/>
      </rPr>
      <t>Panel, SAP, welcome 2-dr.wit</t>
    </r>
  </si>
  <si>
    <r>
      <t xml:space="preserve">Busch-OneTouch 7" </t>
    </r>
    <r>
      <rPr>
        <sz val="4"/>
        <color theme="1"/>
        <rFont val="Verdana"/>
        <family val="2"/>
      </rPr>
      <t>Panel, SAP, welcome 2-dr.zw</t>
    </r>
  </si>
  <si>
    <t>Inbouwbak zwart voor OneTouch</t>
  </si>
  <si>
    <t>Opbouwbak zwart voor OneTouch</t>
  </si>
  <si>
    <t>Opbouwbak wit voor OneTouch</t>
  </si>
  <si>
    <t>Busch-Wächter PRO 280° studiowit</t>
  </si>
  <si>
    <t>Busch-Wächter PRO 280° antraciet</t>
  </si>
  <si>
    <t>Busch-Wächter PRO 280° aluminium</t>
  </si>
  <si>
    <t>Busch-Wächter PRO 280° rvs</t>
  </si>
  <si>
    <t>Busch-Wächter PRO 280° bruin</t>
  </si>
  <si>
    <t>Buskabel</t>
  </si>
  <si>
    <t>Busch-Wächter designrand studiowit</t>
  </si>
  <si>
    <t>Busch-Wächter designrand antraciet</t>
  </si>
  <si>
    <t>Busch-Wächter designrand aluminium</t>
  </si>
  <si>
    <t>Busch-Wächter designrand rvs</t>
  </si>
  <si>
    <t>Busch-Wächter designrand bruin</t>
  </si>
  <si>
    <t>Designranden kunt u vinden bij de busbekabelde Busch-Wachter PRO melders bij overige melders!</t>
  </si>
  <si>
    <t>Bij de OneTouch is een System Access Point inbegrepen voor enkel Wireless componenten!</t>
  </si>
  <si>
    <t>A21381P1-S-03</t>
  </si>
  <si>
    <t>Buitenpost edelstaal met 1 beldrukker</t>
  </si>
  <si>
    <t>A251382M-03</t>
  </si>
  <si>
    <t>Audio/video module 130 graden</t>
  </si>
  <si>
    <t>41383CF-B-03</t>
  </si>
  <si>
    <t>Frontplaat video buitenpost 1/3 antraciet</t>
  </si>
  <si>
    <t>Beldrukker 1-voudig</t>
  </si>
  <si>
    <t>Systeemcentrale</t>
  </si>
  <si>
    <t>Systeemcentrale mini</t>
  </si>
  <si>
    <t>41383F-H-03</t>
  </si>
  <si>
    <t>Inbouwbak 1/3 grijs</t>
  </si>
  <si>
    <t>41383S-H-03</t>
  </si>
  <si>
    <t>Opbouwrand 1/3 grijs</t>
  </si>
  <si>
    <t>H81381P1-S-03</t>
  </si>
  <si>
    <t>Buitenpost edelstaal met 1 beldrukker IP</t>
  </si>
  <si>
    <t>Buitenpost mini aluminium 1 beldrukker IP opbouw</t>
  </si>
  <si>
    <t>Buitenpost mini aluminium 1 beldrukker IP inbouw</t>
  </si>
  <si>
    <t>H81313P1-A</t>
  </si>
  <si>
    <t>H81363P1-A</t>
  </si>
  <si>
    <t>H8304-03</t>
  </si>
  <si>
    <t>H8236-4W-03</t>
  </si>
  <si>
    <t>IP touch 7" panel LAN/WLAN</t>
  </si>
  <si>
    <t>wit</t>
  </si>
  <si>
    <t>H8236-5W-03</t>
  </si>
  <si>
    <t>IP touch 7" panel LAN/LAN</t>
  </si>
  <si>
    <t>H8236-4B-03</t>
  </si>
  <si>
    <t>zwart</t>
  </si>
  <si>
    <t>H8236-5B-03</t>
  </si>
  <si>
    <t>H8237-4W-03</t>
  </si>
  <si>
    <t>IP touch 10" panel LAN/WLAN</t>
  </si>
  <si>
    <t>H8237-5W-03</t>
  </si>
  <si>
    <t>IP touch 10" panel LAN/LAN</t>
  </si>
  <si>
    <t>H8237-4B-03</t>
  </si>
  <si>
    <t>H8237-5B-03</t>
  </si>
  <si>
    <t>42361F-03</t>
  </si>
  <si>
    <t xml:space="preserve">Inbouwbak 7" of 10" </t>
  </si>
  <si>
    <t>42361S-W-03</t>
  </si>
  <si>
    <t xml:space="preserve">Opbouwbak 7" </t>
  </si>
  <si>
    <t>42361S-B-03</t>
  </si>
  <si>
    <t>42371S-W-03</t>
  </si>
  <si>
    <t>Opbouwbak 10"</t>
  </si>
  <si>
    <t>42371S-B-03</t>
  </si>
  <si>
    <t>53011PS-03</t>
  </si>
  <si>
    <t>Buitenposten (compleet)</t>
  </si>
  <si>
    <t>Buitenpost mini opbouw met 1 beldrukker</t>
  </si>
  <si>
    <t>Buitenpost mini inbouw met 1 beldrukker</t>
  </si>
  <si>
    <t>IP-schakelactor voor elektr.slot/licht</t>
  </si>
  <si>
    <t>Busch-Welcome IP panelen (ook geschikt voor Busch-free@home)</t>
  </si>
  <si>
    <t>Busch-Welcome  IP panelen (alleen voor deurcommunicatie - geen visualisatie voor Busch-free@home)</t>
  </si>
  <si>
    <t xml:space="preserve"> Onderstaande producten zijn op basis van één buitenpost en één binnenpost. Andere configuraties zijn op aanvraag mogelijk met een offerte aanvraag.</t>
  </si>
  <si>
    <t>Montage element 1/3 audio video antraciet</t>
  </si>
  <si>
    <t>Camera module audio/video</t>
  </si>
  <si>
    <t>Beldrukker module 1-voudig</t>
  </si>
  <si>
    <t>Camera module a/v Welcome IP</t>
  </si>
  <si>
    <t>51381RP1-03</t>
  </si>
  <si>
    <t>Buitenpost samengesteld (antraciet)</t>
  </si>
  <si>
    <t>Montagedoos inbouw voor mini buitenpost</t>
  </si>
  <si>
    <t>Montagedoos inbouw 1/3 grijs</t>
  </si>
  <si>
    <t>Montagedoos opbouw 1/3 grijs</t>
  </si>
  <si>
    <t>Montagedoos inbouw 1/3 antraciet</t>
  </si>
  <si>
    <t>Montagedoos opbouw 1/3 antraciet</t>
  </si>
  <si>
    <t>Centrale componenten (voeding verloopt met een POE switch bij deurcommunicatie)</t>
  </si>
  <si>
    <t>ISP/S8.1.1.1</t>
  </si>
  <si>
    <t>Netwerk switch POE - 8 poorten</t>
  </si>
  <si>
    <t>Netwerk switch 8 poorten POE</t>
  </si>
  <si>
    <t>Voeding voor Welcome IP stekkeradapter</t>
  </si>
  <si>
    <t>H8249-1W</t>
  </si>
  <si>
    <t>IP touch Lite 7" (geen F@H)</t>
  </si>
  <si>
    <t>IP Touch Lite 7" wit</t>
  </si>
  <si>
    <t>IP Touch Lite 7" zwart</t>
  </si>
  <si>
    <t>H8249-1B</t>
  </si>
  <si>
    <t>Opbouwbak voor IP touch Lite</t>
  </si>
  <si>
    <t>Inbouwbak voor IP touch Lite</t>
  </si>
  <si>
    <t>nl-schakelmateriaal@abb.com</t>
  </si>
  <si>
    <t>Welcome IP configurator</t>
  </si>
  <si>
    <t>Vraag een offerte aan voor Welcome IP</t>
  </si>
  <si>
    <t xml:space="preserve">Centrale componenten </t>
  </si>
  <si>
    <t>Busch-SmartTouch 10"</t>
  </si>
  <si>
    <t>Busch-OneTouch 7" inclusief System Access Point Wireless</t>
  </si>
  <si>
    <t>Inbouwbak voor Busch-OneTouch</t>
  </si>
  <si>
    <t>Opbouwbak voor Busch-OneTouch</t>
  </si>
  <si>
    <t>Vraag een offerte aan voor Welcome 2-draads</t>
  </si>
  <si>
    <t>Welcome 2-draads configurator</t>
  </si>
  <si>
    <t>Schakelactor 8 x 6A + 8 Binaire ingang</t>
  </si>
  <si>
    <t>Jaloezieactor 230V 4-voudig</t>
  </si>
  <si>
    <t>Jaloezieactor 230V 8-voudig</t>
  </si>
  <si>
    <t xml:space="preserve">Schakelactor 4 x 16A </t>
  </si>
  <si>
    <t xml:space="preserve">Schakelactor 8 x 16A </t>
  </si>
  <si>
    <t>Dimactor 4 x 210 W/VA</t>
  </si>
  <si>
    <t>Dimactor 4 x 315 W/VA</t>
  </si>
  <si>
    <t>Dimactor 6 x 210 W/VA</t>
  </si>
  <si>
    <t>Verwarmingsactor 230V 6-voudig</t>
  </si>
  <si>
    <t>Fan-coil actor</t>
  </si>
  <si>
    <t>Sensor/schakelactor 1V / 1x10A</t>
  </si>
  <si>
    <t>Sensor/schakelactor 2V / 1x10A</t>
  </si>
  <si>
    <t>Sensor/schakelactor 2V / 2x4A</t>
  </si>
  <si>
    <t>Sensor/dimactor 1V/1x180W/VA</t>
  </si>
  <si>
    <t>Sensor/dimactor 2V/1x180W/VA</t>
  </si>
  <si>
    <t>Sensor/jaloezieactor 1V/1-voudig</t>
  </si>
  <si>
    <t>Sensor/jaloezieactor 2V/1-voudig</t>
  </si>
  <si>
    <t>Bewegingssensor/actor Balance SI</t>
  </si>
  <si>
    <t>Buitenposten (mini) - compleet</t>
  </si>
  <si>
    <t xml:space="preserve"> Producten van Welcome 2-draads zijn niet te combineren met Welcome IP deurcommunicatie!</t>
  </si>
  <si>
    <t>41383CF-W-03</t>
  </si>
  <si>
    <t>41383CF-S-03</t>
  </si>
  <si>
    <t>41383CF-A-03</t>
  </si>
  <si>
    <t>Montage element 1/3 audio video aluminium</t>
  </si>
  <si>
    <t>Montage element 1/3 audio video wit</t>
  </si>
  <si>
    <t>Montage element 1/3 audio video edelstaal</t>
  </si>
  <si>
    <t>Frontplaat video buitenpost 1/3 aluminium</t>
  </si>
  <si>
    <t>Frontplaat video buitenpost 1/3 edelstaal</t>
  </si>
  <si>
    <t>Frontplaat video buitenpost 1/3 wit</t>
  </si>
  <si>
    <t>41383PB-03</t>
  </si>
  <si>
    <t>Installatiebak stukwerk 1/3</t>
  </si>
  <si>
    <t>Opbouwbak 1/3 antraciet</t>
  </si>
  <si>
    <t>M251382M</t>
  </si>
  <si>
    <t>Welcome audio/video module met ringleiding</t>
  </si>
  <si>
    <t>Inbouwdoos stukwerk 1/3</t>
  </si>
  <si>
    <t xml:space="preserve">Buitenpost samengesteld </t>
  </si>
  <si>
    <t>H851381M-S</t>
  </si>
  <si>
    <t xml:space="preserve"> Producten van Welcome IP zijn niet te combineren met 2-draads Welcome deurcommunicatie!</t>
  </si>
  <si>
    <t xml:space="preserve">Busch-SmartTouch 10" </t>
  </si>
  <si>
    <r>
      <t xml:space="preserve">Gebruikt u de Busch-SmartTouch met deurcommunicatie? Gebruik dan </t>
    </r>
    <r>
      <rPr>
        <b/>
        <u/>
        <sz val="6"/>
        <color rgb="FFFF0000"/>
        <rFont val="Verdana"/>
        <family val="2"/>
      </rPr>
      <t>niet</t>
    </r>
    <r>
      <rPr>
        <b/>
        <sz val="6"/>
        <color rgb="FFFF0000"/>
        <rFont val="Verdana"/>
        <family val="2"/>
      </rPr>
      <t xml:space="preserve"> de CP-D 24/2.5 maar een systeemcontroller</t>
    </r>
  </si>
  <si>
    <t>Kies voor de 2-draads Welcome buitenposten het aparte selectieblad "Welcome 2-draads" en stel uw deurcommunicatie samen!</t>
  </si>
  <si>
    <t>Als u dit panel gebruikt zonder deurcommunicatie heeft u apart een CP-D 24-2,5 voeding nodig (zie visualisatie)</t>
  </si>
  <si>
    <t>In combinatie met deurcommunicatie Welcome heeft u een systeemcontroller nodig! Zie de tab "Welcome 2-draads"</t>
  </si>
  <si>
    <t>BI-M-4.20.1.11</t>
  </si>
  <si>
    <t>BI-M-10.20.1.11</t>
  </si>
  <si>
    <t>BI-M-4.230.1.11</t>
  </si>
  <si>
    <t>BI-M-10.230.1.11</t>
  </si>
  <si>
    <t>Binaire ingang 10-230V 10-voudig</t>
  </si>
  <si>
    <t>Binaire ingang 10-230V 4-voudig</t>
  </si>
  <si>
    <t>Binaire ingang NO/NC contact 4-voudig</t>
  </si>
  <si>
    <t>Binaire ingang NO/NC contact 10-voudig</t>
  </si>
  <si>
    <t>Binaire ingang NO-NC contact 4-voudig</t>
  </si>
  <si>
    <t>Binaire ingang NO-NC contact 10-voudig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</si>
</sst>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 &quot;€&quot;\ * #,##0.00_ ;_ &quot;€&quot;\ * \-#,##0.00_ ;_ &quot;€&quot;\ * &quot;-&quot;??_ ;_ @_ "/>
    <numFmt numFmtId="164" formatCode="_-&quot;€&quot;* #,##0.00_-;\-&quot;€&quot;* #,##0.00_-;_-&quot;€&quot;* &quot;-&quot;??_-;_-@_-"/>
    <numFmt numFmtId="165" formatCode="&quot;€&quot;#,##0.00"/>
    <numFmt numFmtId="166" formatCode="#,##0.00_-"/>
    <numFmt numFmtId="167" formatCode="[$-413]d\ mmmm\ yyyy;@"/>
    <numFmt numFmtId="168" formatCode="&quot;€&quot;\ #,##0.00"/>
    <numFmt numFmtId="169" formatCode="0#"/>
  </numFmts>
  <fonts count="54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Verdana"/>
      <family val="2"/>
    </font>
    <font>
      <sz val="7"/>
      <color theme="1"/>
      <name val="Verdana"/>
      <family val="2"/>
    </font>
    <font>
      <sz val="8"/>
      <color indexed="8"/>
      <name val="Verdana"/>
      <family val="2"/>
    </font>
    <font>
      <sz val="8"/>
      <color rgb="FF000000"/>
      <name val="Verdana"/>
      <family val="2"/>
    </font>
    <font>
      <sz val="7"/>
      <name val="Verdana"/>
      <family val="2"/>
    </font>
    <font>
      <sz val="8"/>
      <color theme="0"/>
      <name val="Verdana"/>
      <family val="2"/>
    </font>
    <font>
      <sz val="11"/>
      <color theme="0"/>
      <name val="Calibri"/>
      <family val="2"/>
      <scheme val="minor"/>
    </font>
    <font>
      <sz val="6"/>
      <color theme="1"/>
      <name val="Verdana"/>
      <family val="2"/>
    </font>
    <font>
      <sz val="6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6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6"/>
      <name val="Calibri"/>
      <family val="2"/>
      <scheme val="minor"/>
    </font>
    <font>
      <sz val="6"/>
      <name val="Verdana"/>
      <family val="2"/>
    </font>
    <font>
      <b/>
      <u/>
      <sz val="6"/>
      <name val="Calibri"/>
      <family val="2"/>
      <scheme val="minor"/>
    </font>
    <font>
      <b/>
      <u/>
      <sz val="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0"/>
      <name val="Verdana"/>
      <family val="2"/>
    </font>
    <font>
      <b/>
      <sz val="6"/>
      <color theme="0"/>
      <name val="Verdana"/>
      <family val="2"/>
    </font>
    <font>
      <sz val="8"/>
      <name val="Verdana"/>
      <family val="2"/>
    </font>
    <font>
      <sz val="5"/>
      <color theme="1"/>
      <name val="Verdana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theme="4"/>
      <name val="Calibri"/>
      <family val="2"/>
      <scheme val="minor"/>
    </font>
    <font>
      <sz val="8"/>
      <color theme="4"/>
      <name val="Verdana"/>
      <family val="2"/>
    </font>
    <font>
      <b/>
      <sz val="10"/>
      <color theme="1"/>
      <name val="Verdana"/>
      <family val="2"/>
    </font>
    <font>
      <sz val="10"/>
      <name val="Arial"/>
      <family val="2"/>
    </font>
    <font>
      <b/>
      <sz val="5"/>
      <name val="Calibri"/>
      <family val="2"/>
      <scheme val="minor"/>
    </font>
    <font>
      <b/>
      <sz val="7"/>
      <color theme="0"/>
      <name val="Verdana"/>
      <family val="2"/>
    </font>
    <font>
      <b/>
      <sz val="7"/>
      <color rgb="FF00B0F0"/>
      <name val="Verdana"/>
      <family val="2"/>
    </font>
    <font>
      <b/>
      <sz val="7"/>
      <color theme="1"/>
      <name val="Verdana"/>
      <family val="2"/>
    </font>
    <font>
      <b/>
      <sz val="8"/>
      <color theme="1"/>
      <name val="Verdana"/>
      <family val="2"/>
    </font>
    <font>
      <b/>
      <sz val="11"/>
      <color theme="4"/>
      <name val="Calibri"/>
      <family val="2"/>
      <scheme val="minor"/>
    </font>
    <font>
      <b/>
      <sz val="5"/>
      <color theme="0"/>
      <name val="Verdana"/>
      <family val="2"/>
    </font>
    <font>
      <b/>
      <sz val="11"/>
      <name val="Calibri"/>
      <family val="2"/>
      <scheme val="minor"/>
    </font>
    <font>
      <sz val="11"/>
      <color theme="1"/>
      <name val="Verdana"/>
      <family val="2"/>
    </font>
    <font>
      <b/>
      <sz val="6"/>
      <name val="Verdana"/>
      <family val="2"/>
    </font>
    <font>
      <u/>
      <sz val="7"/>
      <color theme="10"/>
      <name val="Verdana"/>
      <family val="2"/>
    </font>
    <font>
      <sz val="7"/>
      <color rgb="FFFF0000"/>
      <name val="Verdana"/>
      <family val="2"/>
    </font>
    <font>
      <b/>
      <sz val="7"/>
      <name val="Verdana"/>
      <family val="2"/>
    </font>
    <font>
      <b/>
      <sz val="11"/>
      <color rgb="FFFF0000"/>
      <name val="Calibri"/>
      <family val="2"/>
      <scheme val="minor"/>
    </font>
    <font>
      <sz val="4"/>
      <color theme="1"/>
      <name val="Verdana"/>
      <family val="2"/>
    </font>
    <font>
      <sz val="5"/>
      <name val="Verdana"/>
      <family val="2"/>
    </font>
    <font>
      <b/>
      <sz val="5"/>
      <color rgb="FFFF0000"/>
      <name val="Verdana"/>
      <family val="2"/>
    </font>
    <font>
      <b/>
      <sz val="8"/>
      <color rgb="FFFF0000"/>
      <name val="Calibri"/>
      <family val="2"/>
      <scheme val="minor"/>
    </font>
    <font>
      <b/>
      <sz val="6"/>
      <color theme="1"/>
      <name val="Verdana"/>
      <family val="2"/>
    </font>
    <font>
      <sz val="10"/>
      <color indexed="8"/>
      <name val="Arial"/>
      <family val="2"/>
    </font>
    <font>
      <b/>
      <sz val="6"/>
      <color rgb="FFFF0000"/>
      <name val="Verdana"/>
      <family val="2"/>
    </font>
    <font>
      <b/>
      <u/>
      <sz val="6"/>
      <color rgb="FFFF0000"/>
      <name val="Verdana"/>
      <family val="2"/>
    </font>
    <font>
      <b/>
      <sz val="8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F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5" fillId="0" borderId="0" applyNumberFormat="0" applyFill="0" applyBorder="0" applyAlignment="0" applyProtection="0"/>
    <xf numFmtId="0" fontId="30" fillId="0" borderId="0"/>
    <xf numFmtId="0" fontId="50" fillId="0" borderId="0"/>
  </cellStyleXfs>
  <cellXfs count="267">
    <xf numFmtId="0" fontId="0" fillId="0" borderId="0" xfId="0"/>
    <xf numFmtId="0" fontId="1" fillId="3" borderId="0" xfId="0" applyFont="1" applyFill="1"/>
    <xf numFmtId="0" fontId="0" fillId="3" borderId="0" xfId="0" applyFill="1"/>
    <xf numFmtId="0" fontId="3" fillId="3" borderId="0" xfId="0" applyFont="1" applyFill="1"/>
    <xf numFmtId="0" fontId="3" fillId="2" borderId="0" xfId="0" applyFont="1" applyFill="1"/>
    <xf numFmtId="0" fontId="0" fillId="3" borderId="0" xfId="0" applyFill="1" applyAlignment="1">
      <alignment vertical="top"/>
    </xf>
    <xf numFmtId="0" fontId="3" fillId="3" borderId="0" xfId="0" applyFont="1" applyFill="1" applyAlignment="1">
      <alignment vertical="top"/>
    </xf>
    <xf numFmtId="0" fontId="3" fillId="2" borderId="0" xfId="0" applyFont="1" applyFill="1" applyAlignment="1">
      <alignment vertical="top"/>
    </xf>
    <xf numFmtId="165" fontId="0" fillId="3" borderId="0" xfId="0" applyNumberFormat="1" applyFill="1" applyAlignment="1">
      <alignment vertical="top"/>
    </xf>
    <xf numFmtId="165" fontId="3" fillId="3" borderId="0" xfId="0" applyNumberFormat="1" applyFont="1" applyFill="1" applyAlignment="1">
      <alignment vertical="top"/>
    </xf>
    <xf numFmtId="166" fontId="5" fillId="3" borderId="0" xfId="0" applyNumberFormat="1" applyFont="1" applyFill="1" applyAlignment="1" applyProtection="1">
      <alignment horizontal="right" vertical="top"/>
      <protection hidden="1"/>
    </xf>
    <xf numFmtId="0" fontId="7" fillId="3" borderId="0" xfId="0" applyFont="1" applyFill="1" applyAlignment="1" applyProtection="1">
      <alignment horizontal="left" vertical="center"/>
      <protection hidden="1"/>
    </xf>
    <xf numFmtId="0" fontId="4" fillId="3" borderId="0" xfId="0" applyFont="1" applyFill="1" applyAlignment="1">
      <alignment vertical="center"/>
    </xf>
    <xf numFmtId="0" fontId="0" fillId="3" borderId="0" xfId="0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2" fillId="3" borderId="0" xfId="0" applyFont="1" applyFill="1" applyProtection="1">
      <protection hidden="1"/>
    </xf>
    <xf numFmtId="0" fontId="9" fillId="3" borderId="0" xfId="0" applyFont="1" applyFill="1" applyAlignment="1">
      <alignment vertical="top"/>
    </xf>
    <xf numFmtId="0" fontId="8" fillId="3" borderId="0" xfId="0" applyFont="1" applyFill="1" applyAlignment="1">
      <alignment vertical="top"/>
    </xf>
    <xf numFmtId="0" fontId="13" fillId="3" borderId="0" xfId="0" applyFont="1" applyFill="1" applyProtection="1">
      <protection hidden="1"/>
    </xf>
    <xf numFmtId="0" fontId="0" fillId="3" borderId="0" xfId="0" applyFill="1" applyAlignment="1">
      <alignment horizontal="center" vertical="top"/>
    </xf>
    <xf numFmtId="0" fontId="3" fillId="3" borderId="0" xfId="0" applyFont="1" applyFill="1" applyAlignment="1">
      <alignment horizontal="center" vertical="top"/>
    </xf>
    <xf numFmtId="0" fontId="2" fillId="3" borderId="0" xfId="0" applyFont="1" applyFill="1"/>
    <xf numFmtId="0" fontId="3" fillId="3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3" fillId="3" borderId="2" xfId="0" applyFont="1" applyFill="1" applyBorder="1"/>
    <xf numFmtId="0" fontId="3" fillId="3" borderId="3" xfId="0" applyFont="1" applyFill="1" applyBorder="1"/>
    <xf numFmtId="0" fontId="3" fillId="3" borderId="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vertical="top"/>
    </xf>
    <xf numFmtId="0" fontId="3" fillId="3" borderId="4" xfId="0" applyFont="1" applyFill="1" applyBorder="1" applyAlignment="1">
      <alignment vertical="top"/>
    </xf>
    <xf numFmtId="0" fontId="3" fillId="3" borderId="7" xfId="0" applyFont="1" applyFill="1" applyBorder="1"/>
    <xf numFmtId="0" fontId="3" fillId="3" borderId="8" xfId="0" applyFont="1" applyFill="1" applyBorder="1"/>
    <xf numFmtId="0" fontId="3" fillId="3" borderId="8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vertical="top"/>
    </xf>
    <xf numFmtId="0" fontId="3" fillId="3" borderId="8" xfId="0" applyFont="1" applyFill="1" applyBorder="1" applyAlignment="1">
      <alignment vertical="top"/>
    </xf>
    <xf numFmtId="0" fontId="3" fillId="3" borderId="9" xfId="0" applyFont="1" applyFill="1" applyBorder="1" applyAlignment="1">
      <alignment vertical="top"/>
    </xf>
    <xf numFmtId="0" fontId="3" fillId="3" borderId="5" xfId="0" applyFont="1" applyFill="1" applyBorder="1"/>
    <xf numFmtId="0" fontId="3" fillId="3" borderId="6" xfId="0" applyFont="1" applyFill="1" applyBorder="1" applyAlignment="1">
      <alignment vertical="top"/>
    </xf>
    <xf numFmtId="0" fontId="3" fillId="4" borderId="0" xfId="0" applyFont="1" applyFill="1"/>
    <xf numFmtId="0" fontId="3" fillId="4" borderId="0" xfId="0" applyFont="1" applyFill="1" applyAlignment="1">
      <alignment horizontal="center" vertical="center"/>
    </xf>
    <xf numFmtId="0" fontId="3" fillId="4" borderId="0" xfId="0" applyFont="1" applyFill="1" applyAlignment="1">
      <alignment vertical="top"/>
    </xf>
    <xf numFmtId="0" fontId="3" fillId="4" borderId="0" xfId="0" applyFont="1" applyFill="1" applyAlignment="1">
      <alignment horizontal="center" vertical="top"/>
    </xf>
    <xf numFmtId="165" fontId="3" fillId="4" borderId="0" xfId="0" applyNumberFormat="1" applyFont="1" applyFill="1" applyAlignment="1">
      <alignment vertical="top"/>
    </xf>
    <xf numFmtId="0" fontId="3" fillId="2" borderId="0" xfId="0" applyFont="1" applyFill="1" applyAlignment="1">
      <alignment horizontal="center"/>
    </xf>
    <xf numFmtId="0" fontId="11" fillId="3" borderId="0" xfId="0" applyFont="1" applyFill="1"/>
    <xf numFmtId="0" fontId="11" fillId="3" borderId="0" xfId="0" applyFont="1" applyFill="1" applyAlignment="1">
      <alignment horizontal="center" vertical="center"/>
    </xf>
    <xf numFmtId="0" fontId="11" fillId="3" borderId="0" xfId="0" applyFont="1" applyFill="1" applyAlignment="1">
      <alignment vertical="top"/>
    </xf>
    <xf numFmtId="0" fontId="11" fillId="3" borderId="0" xfId="0" applyFont="1" applyFill="1" applyAlignment="1">
      <alignment horizontal="center" vertical="top"/>
    </xf>
    <xf numFmtId="165" fontId="11" fillId="3" borderId="0" xfId="0" applyNumberFormat="1" applyFont="1" applyFill="1" applyAlignment="1">
      <alignment vertical="top"/>
    </xf>
    <xf numFmtId="0" fontId="18" fillId="3" borderId="0" xfId="0" applyFont="1" applyFill="1"/>
    <xf numFmtId="0" fontId="16" fillId="3" borderId="0" xfId="0" applyFont="1" applyFill="1" applyAlignment="1">
      <alignment horizontal="center" vertical="center"/>
    </xf>
    <xf numFmtId="0" fontId="16" fillId="3" borderId="0" xfId="0" applyFont="1" applyFill="1"/>
    <xf numFmtId="0" fontId="16" fillId="3" borderId="0" xfId="0" applyFont="1" applyFill="1" applyAlignment="1">
      <alignment vertical="top"/>
    </xf>
    <xf numFmtId="0" fontId="17" fillId="3" borderId="0" xfId="0" applyFont="1" applyFill="1"/>
    <xf numFmtId="0" fontId="17" fillId="3" borderId="0" xfId="1" applyFont="1" applyFill="1" applyAlignment="1">
      <alignment horizontal="left" vertical="center"/>
    </xf>
    <xf numFmtId="0" fontId="17" fillId="3" borderId="0" xfId="0" applyFont="1" applyFill="1" applyAlignment="1">
      <alignment horizontal="center" vertical="center"/>
    </xf>
    <xf numFmtId="0" fontId="17" fillId="3" borderId="0" xfId="1" applyFont="1" applyFill="1" applyAlignment="1">
      <alignment vertical="top"/>
    </xf>
    <xf numFmtId="0" fontId="10" fillId="3" borderId="0" xfId="0" applyFont="1" applyFill="1"/>
    <xf numFmtId="0" fontId="17" fillId="3" borderId="0" xfId="1" applyFont="1" applyFill="1"/>
    <xf numFmtId="0" fontId="19" fillId="3" borderId="0" xfId="0" applyFont="1" applyFill="1"/>
    <xf numFmtId="0" fontId="10" fillId="3" borderId="0" xfId="0" applyFont="1" applyFill="1" applyAlignment="1">
      <alignment horizontal="left" vertical="center"/>
    </xf>
    <xf numFmtId="0" fontId="3" fillId="3" borderId="0" xfId="0" applyFont="1" applyFill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17" fillId="0" borderId="0" xfId="1" applyFont="1" applyFill="1"/>
    <xf numFmtId="0" fontId="11" fillId="3" borderId="0" xfId="0" applyFont="1" applyFill="1" applyAlignment="1">
      <alignment horizontal="left" vertical="top"/>
    </xf>
    <xf numFmtId="0" fontId="10" fillId="3" borderId="0" xfId="0" applyFont="1" applyFill="1" applyAlignment="1">
      <alignment horizontal="left" vertical="top"/>
    </xf>
    <xf numFmtId="0" fontId="19" fillId="3" borderId="0" xfId="0" applyFont="1" applyFill="1" applyAlignment="1">
      <alignment horizontal="left" vertical="top"/>
    </xf>
    <xf numFmtId="0" fontId="23" fillId="3" borderId="0" xfId="0" applyFont="1" applyFill="1" applyAlignment="1">
      <alignment vertical="top"/>
    </xf>
    <xf numFmtId="0" fontId="23" fillId="3" borderId="0" xfId="1" applyFont="1" applyFill="1" applyAlignment="1">
      <alignment vertical="top"/>
    </xf>
    <xf numFmtId="49" fontId="23" fillId="3" borderId="0" xfId="0" applyNumberFormat="1" applyFont="1" applyFill="1" applyAlignment="1">
      <alignment vertical="top"/>
    </xf>
    <xf numFmtId="0" fontId="8" fillId="3" borderId="0" xfId="0" applyFont="1" applyFill="1" applyAlignment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center" vertical="top"/>
    </xf>
    <xf numFmtId="0" fontId="4" fillId="3" borderId="10" xfId="0" applyFont="1" applyFill="1" applyBorder="1" applyAlignment="1">
      <alignment vertical="top"/>
    </xf>
    <xf numFmtId="0" fontId="4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horizontal="right" vertical="top"/>
    </xf>
    <xf numFmtId="0" fontId="4" fillId="3" borderId="3" xfId="0" applyFont="1" applyFill="1" applyBorder="1" applyAlignment="1">
      <alignment horizontal="center" vertical="top"/>
    </xf>
    <xf numFmtId="165" fontId="4" fillId="3" borderId="3" xfId="0" applyNumberFormat="1" applyFont="1" applyFill="1" applyBorder="1" applyAlignment="1">
      <alignment vertical="top"/>
    </xf>
    <xf numFmtId="0" fontId="4" fillId="3" borderId="11" xfId="0" applyFont="1" applyFill="1" applyBorder="1" applyAlignment="1">
      <alignment vertical="top"/>
    </xf>
    <xf numFmtId="0" fontId="4" fillId="3" borderId="8" xfId="0" applyFont="1" applyFill="1" applyBorder="1" applyAlignment="1">
      <alignment vertical="top"/>
    </xf>
    <xf numFmtId="0" fontId="4" fillId="3" borderId="8" xfId="0" applyFont="1" applyFill="1" applyBorder="1" applyAlignment="1">
      <alignment horizontal="right" vertical="top"/>
    </xf>
    <xf numFmtId="0" fontId="4" fillId="3" borderId="8" xfId="0" applyFont="1" applyFill="1" applyBorder="1" applyAlignment="1">
      <alignment horizontal="center" vertical="top"/>
    </xf>
    <xf numFmtId="165" fontId="4" fillId="3" borderId="8" xfId="0" applyNumberFormat="1" applyFont="1" applyFill="1" applyBorder="1" applyAlignment="1">
      <alignment vertical="top"/>
    </xf>
    <xf numFmtId="0" fontId="4" fillId="3" borderId="12" xfId="0" applyFont="1" applyFill="1" applyBorder="1" applyAlignment="1">
      <alignment vertical="top"/>
    </xf>
    <xf numFmtId="0" fontId="4" fillId="3" borderId="0" xfId="0" applyFont="1" applyFill="1" applyAlignment="1">
      <alignment vertical="top"/>
    </xf>
    <xf numFmtId="0" fontId="4" fillId="3" borderId="0" xfId="0" applyFont="1" applyFill="1" applyAlignment="1">
      <alignment horizontal="right" vertical="top"/>
    </xf>
    <xf numFmtId="0" fontId="4" fillId="3" borderId="0" xfId="0" applyFont="1" applyFill="1" applyAlignment="1">
      <alignment horizontal="center" vertical="top"/>
    </xf>
    <xf numFmtId="165" fontId="4" fillId="3" borderId="0" xfId="0" applyNumberFormat="1" applyFont="1" applyFill="1" applyAlignment="1">
      <alignment vertical="top"/>
    </xf>
    <xf numFmtId="0" fontId="0" fillId="3" borderId="1" xfId="0" applyFill="1" applyBorder="1" applyAlignment="1">
      <alignment horizontal="center" vertical="center"/>
    </xf>
    <xf numFmtId="0" fontId="29" fillId="3" borderId="0" xfId="0" applyFont="1" applyFill="1" applyAlignment="1">
      <alignment horizontal="center" vertical="center"/>
    </xf>
    <xf numFmtId="0" fontId="12" fillId="3" borderId="0" xfId="0" applyFont="1" applyFill="1"/>
    <xf numFmtId="0" fontId="12" fillId="3" borderId="0" xfId="0" applyFont="1" applyFill="1" applyAlignment="1">
      <alignment vertical="top"/>
    </xf>
    <xf numFmtId="0" fontId="8" fillId="3" borderId="0" xfId="0" applyFont="1" applyFill="1"/>
    <xf numFmtId="0" fontId="9" fillId="3" borderId="0" xfId="0" applyFont="1" applyFill="1"/>
    <xf numFmtId="0" fontId="14" fillId="3" borderId="0" xfId="0" applyFont="1" applyFill="1" applyAlignment="1">
      <alignment vertical="top"/>
    </xf>
    <xf numFmtId="0" fontId="23" fillId="3" borderId="0" xfId="0" applyFont="1" applyFill="1" applyAlignment="1">
      <alignment horizontal="left" vertical="top"/>
    </xf>
    <xf numFmtId="0" fontId="31" fillId="3" borderId="0" xfId="0" applyFont="1" applyFill="1" applyAlignment="1">
      <alignment vertical="top"/>
    </xf>
    <xf numFmtId="0" fontId="23" fillId="3" borderId="0" xfId="0" applyFont="1" applyFill="1" applyAlignment="1">
      <alignment horizontal="center" vertical="top"/>
    </xf>
    <xf numFmtId="0" fontId="23" fillId="0" borderId="0" xfId="1" applyFont="1" applyFill="1" applyAlignment="1">
      <alignment vertical="top"/>
    </xf>
    <xf numFmtId="49" fontId="3" fillId="3" borderId="0" xfId="0" applyNumberFormat="1" applyFont="1" applyFill="1" applyAlignment="1">
      <alignment vertical="top"/>
    </xf>
    <xf numFmtId="0" fontId="23" fillId="3" borderId="0" xfId="1" applyFont="1" applyFill="1" applyAlignment="1">
      <alignment horizontal="left" vertical="top"/>
    </xf>
    <xf numFmtId="0" fontId="17" fillId="3" borderId="0" xfId="0" applyFont="1" applyFill="1" applyAlignment="1">
      <alignment vertical="top"/>
    </xf>
    <xf numFmtId="0" fontId="7" fillId="3" borderId="0" xfId="1" applyFont="1" applyFill="1" applyAlignment="1">
      <alignment vertical="center"/>
    </xf>
    <xf numFmtId="0" fontId="4" fillId="3" borderId="0" xfId="1" applyFont="1" applyFill="1" applyAlignment="1">
      <alignment vertical="center"/>
    </xf>
    <xf numFmtId="0" fontId="4" fillId="3" borderId="12" xfId="0" applyFont="1" applyFill="1" applyBorder="1" applyAlignment="1">
      <alignment vertical="center"/>
    </xf>
    <xf numFmtId="0" fontId="3" fillId="3" borderId="12" xfId="0" applyFont="1" applyFill="1" applyBorder="1"/>
    <xf numFmtId="166" fontId="8" fillId="3" borderId="0" xfId="0" applyNumberFormat="1" applyFont="1" applyFill="1" applyAlignment="1" applyProtection="1">
      <alignment horizontal="right" vertical="top"/>
      <protection hidden="1"/>
    </xf>
    <xf numFmtId="0" fontId="23" fillId="0" borderId="1" xfId="0" applyFont="1" applyBorder="1" applyAlignment="1">
      <alignment horizontal="center" vertical="center"/>
    </xf>
    <xf numFmtId="0" fontId="10" fillId="3" borderId="0" xfId="0" applyFont="1" applyFill="1" applyAlignment="1">
      <alignment vertical="top"/>
    </xf>
    <xf numFmtId="0" fontId="24" fillId="3" borderId="0" xfId="0" applyFont="1" applyFill="1"/>
    <xf numFmtId="0" fontId="1" fillId="5" borderId="0" xfId="0" applyFont="1" applyFill="1"/>
    <xf numFmtId="0" fontId="0" fillId="5" borderId="0" xfId="0" applyFill="1"/>
    <xf numFmtId="0" fontId="0" fillId="5" borderId="0" xfId="0" applyFill="1" applyAlignment="1">
      <alignment horizontal="center" vertical="center"/>
    </xf>
    <xf numFmtId="0" fontId="0" fillId="5" borderId="0" xfId="0" applyFill="1" applyAlignment="1">
      <alignment vertical="top"/>
    </xf>
    <xf numFmtId="0" fontId="0" fillId="5" borderId="0" xfId="0" applyFill="1" applyAlignment="1">
      <alignment horizontal="center" vertical="top"/>
    </xf>
    <xf numFmtId="165" fontId="0" fillId="5" borderId="0" xfId="0" applyNumberFormat="1" applyFill="1" applyAlignment="1">
      <alignment vertical="top"/>
    </xf>
    <xf numFmtId="0" fontId="2" fillId="5" borderId="0" xfId="0" applyFont="1" applyFill="1"/>
    <xf numFmtId="0" fontId="2" fillId="5" borderId="0" xfId="0" applyFont="1" applyFill="1" applyAlignment="1">
      <alignment vertical="top"/>
    </xf>
    <xf numFmtId="0" fontId="2" fillId="5" borderId="0" xfId="0" applyFont="1" applyFill="1" applyAlignment="1">
      <alignment horizontal="center"/>
    </xf>
    <xf numFmtId="0" fontId="8" fillId="5" borderId="0" xfId="0" applyFont="1" applyFill="1"/>
    <xf numFmtId="0" fontId="21" fillId="5" borderId="0" xfId="0" applyFont="1" applyFill="1" applyAlignment="1">
      <alignment vertical="center"/>
    </xf>
    <xf numFmtId="0" fontId="8" fillId="5" borderId="0" xfId="0" applyFont="1" applyFill="1" applyAlignment="1">
      <alignment horizontal="center" vertical="center"/>
    </xf>
    <xf numFmtId="0" fontId="8" fillId="5" borderId="0" xfId="0" applyFont="1" applyFill="1" applyAlignment="1">
      <alignment vertical="top"/>
    </xf>
    <xf numFmtId="0" fontId="8" fillId="5" borderId="0" xfId="0" applyFont="1" applyFill="1" applyAlignment="1">
      <alignment horizontal="center" vertical="top"/>
    </xf>
    <xf numFmtId="0" fontId="3" fillId="5" borderId="0" xfId="0" applyFont="1" applyFill="1" applyAlignment="1">
      <alignment vertical="top"/>
    </xf>
    <xf numFmtId="165" fontId="8" fillId="5" borderId="0" xfId="0" applyNumberFormat="1" applyFont="1" applyFill="1" applyAlignment="1">
      <alignment vertical="top"/>
    </xf>
    <xf numFmtId="0" fontId="3" fillId="5" borderId="0" xfId="0" applyFont="1" applyFill="1"/>
    <xf numFmtId="0" fontId="3" fillId="5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center" vertical="top"/>
    </xf>
    <xf numFmtId="165" fontId="3" fillId="5" borderId="0" xfId="0" applyNumberFormat="1" applyFont="1" applyFill="1" applyAlignment="1">
      <alignment vertical="top"/>
    </xf>
    <xf numFmtId="0" fontId="32" fillId="5" borderId="0" xfId="0" applyFont="1" applyFill="1"/>
    <xf numFmtId="0" fontId="32" fillId="5" borderId="0" xfId="0" applyFont="1" applyFill="1" applyAlignment="1">
      <alignment horizontal="center"/>
    </xf>
    <xf numFmtId="0" fontId="32" fillId="5" borderId="0" xfId="0" applyFont="1" applyFill="1" applyAlignment="1">
      <alignment vertical="top"/>
    </xf>
    <xf numFmtId="0" fontId="33" fillId="5" borderId="0" xfId="0" applyFont="1" applyFill="1"/>
    <xf numFmtId="0" fontId="34" fillId="5" borderId="0" xfId="0" applyFont="1" applyFill="1"/>
    <xf numFmtId="165" fontId="32" fillId="5" borderId="0" xfId="0" applyNumberFormat="1" applyFont="1" applyFill="1"/>
    <xf numFmtId="165" fontId="32" fillId="5" borderId="0" xfId="0" applyNumberFormat="1" applyFont="1" applyFill="1" applyAlignment="1">
      <alignment horizontal="right"/>
    </xf>
    <xf numFmtId="0" fontId="32" fillId="3" borderId="0" xfId="0" applyFont="1" applyFill="1"/>
    <xf numFmtId="0" fontId="34" fillId="3" borderId="0" xfId="0" applyFont="1" applyFill="1"/>
    <xf numFmtId="0" fontId="32" fillId="5" borderId="0" xfId="0" applyFont="1" applyFill="1" applyAlignment="1">
      <alignment horizontal="center" vertical="center"/>
    </xf>
    <xf numFmtId="0" fontId="32" fillId="5" borderId="0" xfId="0" applyFont="1" applyFill="1" applyAlignment="1">
      <alignment horizontal="center" vertical="top"/>
    </xf>
    <xf numFmtId="0" fontId="33" fillId="5" borderId="0" xfId="0" applyFont="1" applyFill="1" applyAlignment="1">
      <alignment vertical="top"/>
    </xf>
    <xf numFmtId="0" fontId="34" fillId="5" borderId="0" xfId="0" applyFont="1" applyFill="1" applyAlignment="1">
      <alignment vertical="top"/>
    </xf>
    <xf numFmtId="165" fontId="32" fillId="5" borderId="0" xfId="0" applyNumberFormat="1" applyFont="1" applyFill="1" applyAlignment="1">
      <alignment vertical="top"/>
    </xf>
    <xf numFmtId="165" fontId="32" fillId="5" borderId="0" xfId="0" applyNumberFormat="1" applyFont="1" applyFill="1" applyAlignment="1">
      <alignment horizontal="right" vertical="top"/>
    </xf>
    <xf numFmtId="0" fontId="32" fillId="3" borderId="0" xfId="0" applyFont="1" applyFill="1" applyAlignment="1">
      <alignment vertical="top"/>
    </xf>
    <xf numFmtId="0" fontId="35" fillId="3" borderId="0" xfId="0" applyFont="1" applyFill="1"/>
    <xf numFmtId="0" fontId="20" fillId="3" borderId="0" xfId="0" applyFont="1" applyFill="1"/>
    <xf numFmtId="0" fontId="21" fillId="3" borderId="0" xfId="0" applyFont="1" applyFill="1" applyAlignment="1">
      <alignment vertical="top"/>
    </xf>
    <xf numFmtId="0" fontId="27" fillId="5" borderId="0" xfId="0" applyFont="1" applyFill="1"/>
    <xf numFmtId="0" fontId="21" fillId="5" borderId="0" xfId="0" applyFont="1" applyFill="1"/>
    <xf numFmtId="0" fontId="28" fillId="5" borderId="0" xfId="0" applyFont="1" applyFill="1" applyAlignment="1">
      <alignment horizontal="center" vertical="center"/>
    </xf>
    <xf numFmtId="0" fontId="28" fillId="5" borderId="0" xfId="0" applyFont="1" applyFill="1"/>
    <xf numFmtId="0" fontId="28" fillId="5" borderId="0" xfId="1" applyFont="1" applyFill="1" applyAlignment="1">
      <alignment vertical="top"/>
    </xf>
    <xf numFmtId="0" fontId="28" fillId="5" borderId="0" xfId="0" applyFont="1" applyFill="1" applyAlignment="1">
      <alignment vertical="top"/>
    </xf>
    <xf numFmtId="0" fontId="28" fillId="5" borderId="0" xfId="0" applyFont="1" applyFill="1" applyAlignment="1">
      <alignment horizontal="center" vertical="top"/>
    </xf>
    <xf numFmtId="165" fontId="28" fillId="5" borderId="0" xfId="0" applyNumberFormat="1" applyFont="1" applyFill="1" applyAlignment="1">
      <alignment vertical="top"/>
    </xf>
    <xf numFmtId="166" fontId="28" fillId="5" borderId="0" xfId="0" applyNumberFormat="1" applyFont="1" applyFill="1" applyAlignment="1" applyProtection="1">
      <alignment horizontal="right" vertical="top"/>
      <protection hidden="1"/>
    </xf>
    <xf numFmtId="0" fontId="36" fillId="5" borderId="0" xfId="0" applyFont="1" applyFill="1"/>
    <xf numFmtId="0" fontId="23" fillId="5" borderId="0" xfId="1" applyFont="1" applyFill="1" applyAlignment="1">
      <alignment vertical="top"/>
    </xf>
    <xf numFmtId="166" fontId="5" fillId="5" borderId="0" xfId="0" applyNumberFormat="1" applyFont="1" applyFill="1" applyAlignment="1" applyProtection="1">
      <alignment horizontal="right" vertical="top"/>
      <protection hidden="1"/>
    </xf>
    <xf numFmtId="0" fontId="28" fillId="5" borderId="0" xfId="1" applyFont="1" applyFill="1"/>
    <xf numFmtId="0" fontId="20" fillId="5" borderId="0" xfId="0" applyFont="1" applyFill="1"/>
    <xf numFmtId="0" fontId="34" fillId="5" borderId="0" xfId="0" applyFont="1" applyFill="1" applyAlignment="1">
      <alignment horizontal="center" vertical="top"/>
    </xf>
    <xf numFmtId="165" fontId="34" fillId="5" borderId="0" xfId="0" applyNumberFormat="1" applyFont="1" applyFill="1" applyAlignment="1">
      <alignment vertical="top"/>
    </xf>
    <xf numFmtId="0" fontId="32" fillId="5" borderId="0" xfId="0" applyFont="1" applyFill="1" applyAlignment="1">
      <alignment horizontal="right" vertical="top"/>
    </xf>
    <xf numFmtId="0" fontId="3" fillId="5" borderId="0" xfId="0" applyFont="1" applyFill="1" applyAlignment="1">
      <alignment horizontal="center"/>
    </xf>
    <xf numFmtId="0" fontId="32" fillId="5" borderId="0" xfId="0" applyFont="1" applyFill="1" applyAlignment="1">
      <alignment horizontal="left" vertical="top"/>
    </xf>
    <xf numFmtId="0" fontId="21" fillId="5" borderId="0" xfId="0" applyFont="1" applyFill="1" applyAlignment="1">
      <alignment horizontal="center" vertical="center"/>
    </xf>
    <xf numFmtId="0" fontId="37" fillId="5" borderId="0" xfId="0" applyFont="1" applyFill="1" applyAlignment="1" applyProtection="1">
      <alignment horizontal="left" vertical="center"/>
      <protection hidden="1"/>
    </xf>
    <xf numFmtId="0" fontId="21" fillId="5" borderId="0" xfId="0" applyFont="1" applyFill="1" applyAlignment="1">
      <alignment vertical="top"/>
    </xf>
    <xf numFmtId="0" fontId="21" fillId="5" borderId="0" xfId="0" applyFont="1" applyFill="1" applyAlignment="1">
      <alignment horizontal="center" vertical="top"/>
    </xf>
    <xf numFmtId="0" fontId="35" fillId="5" borderId="0" xfId="0" applyFont="1" applyFill="1" applyAlignment="1">
      <alignment vertical="top"/>
    </xf>
    <xf numFmtId="165" fontId="21" fillId="5" borderId="0" xfId="0" applyNumberFormat="1" applyFont="1" applyFill="1" applyAlignment="1">
      <alignment vertical="top"/>
    </xf>
    <xf numFmtId="0" fontId="0" fillId="5" borderId="0" xfId="0" applyFill="1" applyAlignment="1">
      <alignment horizontal="center"/>
    </xf>
    <xf numFmtId="0" fontId="21" fillId="5" borderId="1" xfId="0" applyFont="1" applyFill="1" applyBorder="1" applyAlignment="1">
      <alignment horizontal="center" vertical="center"/>
    </xf>
    <xf numFmtId="3" fontId="21" fillId="5" borderId="1" xfId="0" applyNumberFormat="1" applyFont="1" applyFill="1" applyBorder="1" applyAlignment="1">
      <alignment horizontal="center" vertical="center"/>
    </xf>
    <xf numFmtId="3" fontId="21" fillId="5" borderId="1" xfId="0" applyNumberFormat="1" applyFont="1" applyFill="1" applyBorder="1" applyAlignment="1">
      <alignment vertical="top"/>
    </xf>
    <xf numFmtId="3" fontId="21" fillId="3" borderId="1" xfId="0" applyNumberFormat="1" applyFont="1" applyFill="1" applyBorder="1" applyAlignment="1">
      <alignment vertical="top"/>
    </xf>
    <xf numFmtId="165" fontId="35" fillId="3" borderId="0" xfId="0" applyNumberFormat="1" applyFont="1" applyFill="1" applyAlignment="1">
      <alignment vertical="top"/>
    </xf>
    <xf numFmtId="0" fontId="39" fillId="3" borderId="0" xfId="0" applyFont="1" applyFill="1" applyAlignment="1">
      <alignment vertical="top"/>
    </xf>
    <xf numFmtId="165" fontId="3" fillId="3" borderId="0" xfId="0" applyNumberFormat="1" applyFont="1" applyFill="1" applyAlignment="1">
      <alignment vertical="center"/>
    </xf>
    <xf numFmtId="0" fontId="32" fillId="3" borderId="0" xfId="0" applyFont="1" applyFill="1" applyAlignment="1">
      <alignment horizontal="center" vertical="center"/>
    </xf>
    <xf numFmtId="0" fontId="32" fillId="3" borderId="0" xfId="0" applyFont="1" applyFill="1" applyAlignment="1">
      <alignment horizontal="center" vertical="top"/>
    </xf>
    <xf numFmtId="0" fontId="34" fillId="3" borderId="0" xfId="0" applyFont="1" applyFill="1" applyAlignment="1">
      <alignment vertical="top"/>
    </xf>
    <xf numFmtId="165" fontId="32" fillId="3" borderId="0" xfId="0" applyNumberFormat="1" applyFont="1" applyFill="1" applyAlignment="1">
      <alignment vertical="top"/>
    </xf>
    <xf numFmtId="165" fontId="32" fillId="3" borderId="0" xfId="0" applyNumberFormat="1" applyFont="1" applyFill="1" applyAlignment="1">
      <alignment horizontal="right" vertical="top"/>
    </xf>
    <xf numFmtId="0" fontId="40" fillId="3" borderId="0" xfId="0" applyFont="1" applyFill="1" applyAlignment="1">
      <alignment vertical="top"/>
    </xf>
    <xf numFmtId="0" fontId="41" fillId="3" borderId="0" xfId="1" applyFont="1" applyFill="1" applyAlignment="1">
      <alignment vertical="top"/>
    </xf>
    <xf numFmtId="0" fontId="42" fillId="3" borderId="0" xfId="0" applyFont="1" applyFill="1" applyAlignment="1">
      <alignment vertical="top"/>
    </xf>
    <xf numFmtId="0" fontId="0" fillId="3" borderId="1" xfId="0" applyFill="1" applyBorder="1" applyAlignment="1">
      <alignment horizontal="center"/>
    </xf>
    <xf numFmtId="0" fontId="7" fillId="3" borderId="0" xfId="0" applyFont="1" applyFill="1" applyAlignment="1">
      <alignment vertical="top"/>
    </xf>
    <xf numFmtId="0" fontId="43" fillId="3" borderId="0" xfId="0" applyFont="1" applyFill="1" applyAlignment="1">
      <alignment vertical="top"/>
    </xf>
    <xf numFmtId="0" fontId="15" fillId="3" borderId="0" xfId="1" applyFill="1" applyAlignment="1">
      <alignment vertical="center"/>
    </xf>
    <xf numFmtId="49" fontId="7" fillId="3" borderId="0" xfId="1" applyNumberFormat="1" applyFont="1" applyFill="1" applyAlignment="1">
      <alignment horizontal="left" vertical="center" wrapText="1"/>
    </xf>
    <xf numFmtId="49" fontId="7" fillId="3" borderId="0" xfId="0" applyNumberFormat="1" applyFont="1" applyFill="1" applyAlignment="1">
      <alignment horizontal="left" vertical="center" wrapText="1"/>
    </xf>
    <xf numFmtId="49" fontId="4" fillId="3" borderId="0" xfId="0" applyNumberFormat="1" applyFont="1" applyFill="1" applyAlignment="1">
      <alignment horizontal="left" vertical="center" wrapText="1"/>
    </xf>
    <xf numFmtId="0" fontId="3" fillId="3" borderId="1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46" fillId="3" borderId="0" xfId="0" applyFont="1" applyFill="1"/>
    <xf numFmtId="0" fontId="47" fillId="3" borderId="0" xfId="0" applyFont="1" applyFill="1"/>
    <xf numFmtId="0" fontId="23" fillId="3" borderId="0" xfId="1" applyFont="1" applyFill="1" applyAlignment="1">
      <alignment vertical="top" wrapText="1"/>
    </xf>
    <xf numFmtId="49" fontId="23" fillId="3" borderId="0" xfId="1" applyNumberFormat="1" applyFont="1" applyFill="1" applyAlignment="1">
      <alignment horizontal="left" vertical="top" wrapText="1"/>
    </xf>
    <xf numFmtId="0" fontId="3" fillId="3" borderId="0" xfId="0" applyFont="1" applyFill="1" applyAlignment="1">
      <alignment horizontal="right" vertical="top"/>
    </xf>
    <xf numFmtId="0" fontId="2" fillId="3" borderId="0" xfId="0" applyFont="1" applyFill="1" applyAlignment="1">
      <alignment horizontal="center"/>
    </xf>
    <xf numFmtId="0" fontId="32" fillId="5" borderId="0" xfId="0" applyFont="1" applyFill="1" applyAlignment="1">
      <alignment vertical="center"/>
    </xf>
    <xf numFmtId="0" fontId="33" fillId="5" borderId="0" xfId="0" applyFont="1" applyFill="1" applyAlignment="1">
      <alignment vertical="center"/>
    </xf>
    <xf numFmtId="0" fontId="34" fillId="5" borderId="0" xfId="0" applyFont="1" applyFill="1" applyAlignment="1">
      <alignment vertical="center"/>
    </xf>
    <xf numFmtId="165" fontId="32" fillId="5" borderId="0" xfId="0" applyNumberFormat="1" applyFont="1" applyFill="1" applyAlignment="1">
      <alignment vertical="center"/>
    </xf>
    <xf numFmtId="165" fontId="32" fillId="5" borderId="0" xfId="0" applyNumberFormat="1" applyFont="1" applyFill="1" applyAlignment="1">
      <alignment horizontal="right" vertical="center"/>
    </xf>
    <xf numFmtId="0" fontId="48" fillId="3" borderId="0" xfId="0" applyFont="1" applyFill="1"/>
    <xf numFmtId="0" fontId="21" fillId="5" borderId="0" xfId="0" applyFont="1" applyFill="1" applyAlignment="1" applyProtection="1">
      <alignment horizontal="left" vertical="center"/>
      <protection hidden="1"/>
    </xf>
    <xf numFmtId="0" fontId="0" fillId="3" borderId="0" xfId="0" applyFill="1" applyAlignment="1">
      <alignment horizontal="left"/>
    </xf>
    <xf numFmtId="0" fontId="3" fillId="3" borderId="0" xfId="1" applyFont="1" applyFill="1" applyAlignment="1">
      <alignment vertical="top"/>
    </xf>
    <xf numFmtId="0" fontId="3" fillId="3" borderId="0" xfId="1" applyFont="1" applyFill="1" applyAlignment="1">
      <alignment vertical="top" wrapText="1"/>
    </xf>
    <xf numFmtId="0" fontId="3" fillId="0" borderId="0" xfId="1" applyFont="1" applyFill="1" applyAlignment="1">
      <alignment vertical="top"/>
    </xf>
    <xf numFmtId="49" fontId="3" fillId="3" borderId="0" xfId="1" applyNumberFormat="1" applyFont="1" applyFill="1" applyAlignment="1">
      <alignment vertical="top"/>
    </xf>
    <xf numFmtId="0" fontId="3" fillId="0" borderId="0" xfId="1" applyFont="1" applyFill="1" applyAlignment="1">
      <alignment vertical="center"/>
    </xf>
    <xf numFmtId="0" fontId="3" fillId="3" borderId="0" xfId="1" applyFont="1" applyFill="1"/>
    <xf numFmtId="0" fontId="3" fillId="3" borderId="0" xfId="1" applyFont="1" applyFill="1" applyAlignment="1">
      <alignment horizontal="left" vertical="top"/>
    </xf>
    <xf numFmtId="49" fontId="3" fillId="3" borderId="0" xfId="1" applyNumberFormat="1" applyFont="1" applyFill="1" applyAlignment="1">
      <alignment horizontal="left" vertical="top" wrapText="1"/>
    </xf>
    <xf numFmtId="0" fontId="24" fillId="3" borderId="0" xfId="0" applyFont="1" applyFill="1" applyAlignment="1">
      <alignment horizontal="left" vertical="top"/>
    </xf>
    <xf numFmtId="0" fontId="3" fillId="0" borderId="0" xfId="1" applyFont="1"/>
    <xf numFmtId="0" fontId="10" fillId="3" borderId="0" xfId="1" applyFont="1" applyFill="1" applyAlignment="1">
      <alignment vertical="top"/>
    </xf>
    <xf numFmtId="0" fontId="49" fillId="3" borderId="0" xfId="1" applyFont="1" applyFill="1" applyAlignment="1">
      <alignment vertical="top"/>
    </xf>
    <xf numFmtId="165" fontId="3" fillId="0" borderId="0" xfId="0" applyNumberFormat="1" applyFont="1" applyAlignment="1">
      <alignment vertical="top"/>
    </xf>
    <xf numFmtId="0" fontId="3" fillId="0" borderId="0" xfId="0" applyFont="1" applyAlignment="1">
      <alignment vertical="top"/>
    </xf>
    <xf numFmtId="166" fontId="5" fillId="0" borderId="0" xfId="0" applyNumberFormat="1" applyFont="1" applyAlignment="1" applyProtection="1">
      <alignment horizontal="right" vertical="top"/>
      <protection hidden="1"/>
    </xf>
    <xf numFmtId="0" fontId="38" fillId="3" borderId="0" xfId="0" quotePrefix="1" applyFont="1" applyFill="1" applyAlignment="1">
      <alignment horizontal="left" vertical="center" textRotation="90" wrapText="1"/>
    </xf>
    <xf numFmtId="0" fontId="25" fillId="3" borderId="0" xfId="0" applyFont="1" applyFill="1" applyAlignment="1">
      <alignment horizontal="left" vertical="center"/>
    </xf>
    <xf numFmtId="0" fontId="25" fillId="3" borderId="0" xfId="0" applyFont="1" applyFill="1" applyAlignment="1">
      <alignment horizontal="left" vertical="center" wrapText="1"/>
    </xf>
    <xf numFmtId="49" fontId="25" fillId="3" borderId="0" xfId="1" applyNumberFormat="1" applyFont="1" applyFill="1" applyBorder="1" applyAlignment="1">
      <alignment horizontal="left" vertical="center" wrapText="1"/>
    </xf>
    <xf numFmtId="169" fontId="25" fillId="3" borderId="0" xfId="0" applyNumberFormat="1" applyFont="1" applyFill="1" applyAlignment="1">
      <alignment horizontal="left" vertical="center"/>
    </xf>
    <xf numFmtId="164" fontId="38" fillId="3" borderId="0" xfId="0" quotePrefix="1" applyNumberFormat="1" applyFont="1" applyFill="1" applyAlignment="1">
      <alignment horizontal="left" vertical="center" textRotation="90" wrapText="1"/>
    </xf>
    <xf numFmtId="165" fontId="25" fillId="3" borderId="0" xfId="0" applyNumberFormat="1" applyFont="1" applyFill="1" applyAlignment="1">
      <alignment horizontal="left" vertical="center"/>
    </xf>
    <xf numFmtId="0" fontId="25" fillId="3" borderId="0" xfId="2" applyFont="1" applyFill="1" applyAlignment="1">
      <alignment horizontal="left" vertical="center"/>
    </xf>
    <xf numFmtId="49" fontId="25" fillId="3" borderId="0" xfId="0" applyNumberFormat="1" applyFont="1" applyFill="1" applyAlignment="1">
      <alignment horizontal="left" vertical="center" wrapText="1"/>
    </xf>
    <xf numFmtId="165" fontId="25" fillId="3" borderId="0" xfId="0" applyNumberFormat="1" applyFont="1" applyFill="1" applyAlignment="1">
      <alignment horizontal="left" vertical="center" textRotation="90"/>
    </xf>
    <xf numFmtId="49" fontId="25" fillId="3" borderId="0" xfId="0" applyNumberFormat="1" applyFont="1" applyFill="1" applyAlignment="1">
      <alignment horizontal="left" vertical="center"/>
    </xf>
    <xf numFmtId="164" fontId="25" fillId="3" borderId="0" xfId="0" applyNumberFormat="1" applyFont="1" applyFill="1" applyAlignment="1">
      <alignment horizontal="left" vertical="center"/>
    </xf>
    <xf numFmtId="44" fontId="25" fillId="3" borderId="0" xfId="0" applyNumberFormat="1" applyFont="1" applyFill="1" applyAlignment="1">
      <alignment horizontal="left" vertical="center"/>
    </xf>
    <xf numFmtId="1" fontId="25" fillId="3" borderId="0" xfId="0" applyNumberFormat="1" applyFont="1" applyFill="1" applyAlignment="1">
      <alignment horizontal="left" vertical="center"/>
    </xf>
    <xf numFmtId="168" fontId="25" fillId="3" borderId="0" xfId="0" applyNumberFormat="1" applyFont="1" applyFill="1" applyAlignment="1">
      <alignment horizontal="left" vertical="center"/>
    </xf>
    <xf numFmtId="0" fontId="25" fillId="3" borderId="0" xfId="1" applyFont="1" applyFill="1" applyAlignment="1">
      <alignment horizontal="left" vertical="center"/>
    </xf>
    <xf numFmtId="164" fontId="25" fillId="3" borderId="0" xfId="0" applyNumberFormat="1" applyFont="1" applyFill="1" applyAlignment="1">
      <alignment horizontal="left" vertical="center" wrapText="1"/>
    </xf>
    <xf numFmtId="44" fontId="25" fillId="3" borderId="0" xfId="0" applyNumberFormat="1" applyFont="1" applyFill="1" applyAlignment="1">
      <alignment horizontal="left" vertical="center" wrapText="1"/>
    </xf>
    <xf numFmtId="0" fontId="23" fillId="0" borderId="0" xfId="1" applyFont="1"/>
    <xf numFmtId="0" fontId="23" fillId="3" borderId="0" xfId="1" applyFont="1" applyFill="1"/>
    <xf numFmtId="0" fontId="23" fillId="0" borderId="11" xfId="0" applyFont="1" applyBorder="1" applyAlignment="1">
      <alignment horizontal="center" vertical="center"/>
    </xf>
    <xf numFmtId="0" fontId="23" fillId="3" borderId="0" xfId="1" applyFont="1" applyFill="1" applyAlignment="1">
      <alignment vertical="center"/>
    </xf>
    <xf numFmtId="0" fontId="51" fillId="3" borderId="0" xfId="1" applyFont="1" applyFill="1" applyAlignment="1">
      <alignment vertical="center"/>
    </xf>
    <xf numFmtId="0" fontId="44" fillId="3" borderId="0" xfId="0" applyFont="1" applyFill="1" applyAlignment="1">
      <alignment horizontal="right"/>
    </xf>
    <xf numFmtId="0" fontId="3" fillId="3" borderId="0" xfId="1" applyFont="1" applyFill="1" applyAlignment="1">
      <alignment vertical="center"/>
    </xf>
    <xf numFmtId="0" fontId="25" fillId="3" borderId="0" xfId="0" applyFont="1" applyFill="1" applyAlignment="1">
      <alignment vertical="top"/>
    </xf>
    <xf numFmtId="0" fontId="26" fillId="3" borderId="0" xfId="0" applyFont="1" applyFill="1" applyAlignment="1">
      <alignment vertical="top"/>
    </xf>
    <xf numFmtId="0" fontId="43" fillId="3" borderId="0" xfId="0" applyFont="1" applyFill="1"/>
    <xf numFmtId="0" fontId="53" fillId="3" borderId="0" xfId="0" applyFont="1" applyFill="1" applyAlignment="1">
      <alignment vertical="top"/>
    </xf>
    <xf numFmtId="0" fontId="23" fillId="3" borderId="0" xfId="0" applyFont="1" applyFill="1"/>
    <xf numFmtId="0" fontId="25" fillId="3" borderId="0" xfId="0" applyFont="1" applyFill="1"/>
    <xf numFmtId="0" fontId="0" fillId="3" borderId="6" xfId="0" applyFill="1" applyBorder="1" applyAlignment="1">
      <alignment horizontal="center"/>
    </xf>
    <xf numFmtId="0" fontId="3" fillId="3" borderId="13" xfId="0" applyFont="1" applyFill="1" applyBorder="1" applyAlignment="1">
      <alignment horizontal="left"/>
    </xf>
    <xf numFmtId="0" fontId="3" fillId="3" borderId="14" xfId="0" applyFont="1" applyFill="1" applyBorder="1" applyAlignment="1">
      <alignment horizontal="left"/>
    </xf>
    <xf numFmtId="0" fontId="3" fillId="3" borderId="15" xfId="0" applyFont="1" applyFill="1" applyBorder="1" applyAlignment="1">
      <alignment horizontal="left"/>
    </xf>
    <xf numFmtId="167" fontId="3" fillId="3" borderId="13" xfId="0" applyNumberFormat="1" applyFont="1" applyFill="1" applyBorder="1" applyAlignment="1">
      <alignment horizontal="left"/>
    </xf>
    <xf numFmtId="167" fontId="3" fillId="3" borderId="14" xfId="0" applyNumberFormat="1" applyFont="1" applyFill="1" applyBorder="1" applyAlignment="1">
      <alignment horizontal="left"/>
    </xf>
    <xf numFmtId="167" fontId="3" fillId="3" borderId="15" xfId="0" applyNumberFormat="1" applyFont="1" applyFill="1" applyBorder="1" applyAlignment="1">
      <alignment horizontal="left"/>
    </xf>
    <xf numFmtId="0" fontId="0" fillId="3" borderId="0" xfId="0" applyFill="1" applyAlignment="1">
      <alignment horizontal="center" vertical="top"/>
    </xf>
  </cellXfs>
  <cellStyles count="4">
    <cellStyle name="Hyperlink" xfId="1" builtinId="8"/>
    <cellStyle name="Normal 2" xfId="2" xr:uid="{C8C78852-070F-47B7-83F6-7667B91FE0BB}"/>
    <cellStyle name="Normal_Sheet1" xfId="3" xr:uid="{77CD8FF6-FF8E-41CC-9C7E-E051AB0B6D19}"/>
    <cellStyle name="Standaard" xfId="0" builtinId="0"/>
  </cellStyles>
  <dxfs count="15">
    <dxf>
      <font>
        <b val="0"/>
        <i/>
      </font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microsoft.com/office/2017/06/relationships/rdRichValueTypes" Target="richData/rdRichValueTyp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microsoft.com/office/2017/06/relationships/rdRichValueStructure" Target="richData/rdrichvaluestructure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microsoft.com/office/2017/06/relationships/rdRichValue" Target="richData/rdrichvalue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microsoft.com/office/2022/10/relationships/richValueRel" Target="richData/richValueRel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Relationship Id="rId14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72.png"/><Relationship Id="rId299" Type="http://schemas.openxmlformats.org/officeDocument/2006/relationships/hyperlink" Target="https://www.abbconnect.nl/details/index.aspx?id=1812007&amp;relatedProdLanguage=nl&amp;relatedProdCountry=nl" TargetMode="External"/><Relationship Id="rId21" Type="http://schemas.openxmlformats.org/officeDocument/2006/relationships/image" Target="../media/image87.jpeg"/><Relationship Id="rId63" Type="http://schemas.openxmlformats.org/officeDocument/2006/relationships/image" Target="../media/image127.jpeg"/><Relationship Id="rId159" Type="http://schemas.openxmlformats.org/officeDocument/2006/relationships/hyperlink" Target="https://www.abbconnect.nl/details/index.aspx?id=1632591&amp;relatedProdLanguage=nl&amp;relatedProdCountry=nl" TargetMode="External"/><Relationship Id="rId170" Type="http://schemas.openxmlformats.org/officeDocument/2006/relationships/hyperlink" Target="https://www.abbconnect.nl/details/index.aspx?id=1633065&amp;relatedProdLanguage=nl&amp;relatedProdCountry=nl" TargetMode="External"/><Relationship Id="rId226" Type="http://schemas.openxmlformats.org/officeDocument/2006/relationships/hyperlink" Target="https://www.abbconnect.nl/details/index.aspx?id=1632981&amp;relatedProdLanguage=nl&amp;relatedProdCountry=nl" TargetMode="External"/><Relationship Id="rId268" Type="http://schemas.openxmlformats.org/officeDocument/2006/relationships/hyperlink" Target="https://www.abbconnect.nl/Details/Index.aspx/2CKA006220A0364?languageCode=nl&amp;country=nl" TargetMode="External"/><Relationship Id="rId32" Type="http://schemas.openxmlformats.org/officeDocument/2006/relationships/image" Target="../media/image98.jpeg"/><Relationship Id="rId74" Type="http://schemas.openxmlformats.org/officeDocument/2006/relationships/hyperlink" Target="https://www.busch-jaeger.de/media/content/NL/2021_Busch-Welcome_IP.pdf?_gl=1*duptty*_ga*MTk2MDY5OTk2Ny4xNjkwODAyMTQ4*_ga_N40E6CV9ZN*MTY5MTk5NTYzMS43LjEuMTY5MjAwOTM3OC4wLjAuMA..*_fplc*aE1uRVF3U1VnMU5JTVhia2x5UnpUdUNFWHIwOTJSaTFiaG14dE1ER0FBamY4JTJCTXlsOHlJaEtLajl5MlpqenEydnNKN3J1WlVyeSUyQmx0UFl2Q21lemFwOEYwa0YlMkZSRjFWMDVaNWlGNFA3ZFlPTk5CVEh5Y1lHSVElMkJrUEk4NmclM0QlM0Q." TargetMode="External"/><Relationship Id="rId128" Type="http://schemas.openxmlformats.org/officeDocument/2006/relationships/image" Target="../media/image183.png"/><Relationship Id="rId5" Type="http://schemas.openxmlformats.org/officeDocument/2006/relationships/image" Target="../media/image71.jpeg"/><Relationship Id="rId181" Type="http://schemas.openxmlformats.org/officeDocument/2006/relationships/hyperlink" Target="https://www.abbconnect.nl/details/index.aspx?id=1723757&amp;relatedProdLanguage=nl&amp;relatedProdCountry=nl" TargetMode="External"/><Relationship Id="rId237" Type="http://schemas.openxmlformats.org/officeDocument/2006/relationships/hyperlink" Target="https://www.abbconnect.nl/details/index.aspx?id=1644974&amp;relatedProdLanguage=nl&amp;relatedProdCountry=nl" TargetMode="External"/><Relationship Id="rId279" Type="http://schemas.openxmlformats.org/officeDocument/2006/relationships/hyperlink" Target="https://www.abbconnect.nl/details/index.aspx?id=1633389&amp;relatedProdLanguage=nl&amp;relatedProdCountry=nl" TargetMode="External"/><Relationship Id="rId43" Type="http://schemas.openxmlformats.org/officeDocument/2006/relationships/image" Target="../media/image109.jpeg"/><Relationship Id="rId139" Type="http://schemas.openxmlformats.org/officeDocument/2006/relationships/hyperlink" Target="https://www.abbconnect.nl/details/index.aspx?id=1658578&amp;relatedProdLanguage=nl&amp;relatedProdCountry=nl" TargetMode="External"/><Relationship Id="rId290" Type="http://schemas.openxmlformats.org/officeDocument/2006/relationships/hyperlink" Target="https://www.abbconnect.nl/details/index.aspx?id=1723437&amp;relatedProdLanguage=nl&amp;relatedProdCountry=nl" TargetMode="External"/><Relationship Id="rId304" Type="http://schemas.openxmlformats.org/officeDocument/2006/relationships/image" Target="../media/image191.png"/><Relationship Id="rId85" Type="http://schemas.openxmlformats.org/officeDocument/2006/relationships/image" Target="../media/image146.jpeg"/><Relationship Id="rId150" Type="http://schemas.openxmlformats.org/officeDocument/2006/relationships/hyperlink" Target="https://www.abbconnect.nl/details/index.aspx?id=1712832&amp;relatedProdLanguage=nl&amp;relatedProdCountry=nl" TargetMode="External"/><Relationship Id="rId192" Type="http://schemas.openxmlformats.org/officeDocument/2006/relationships/hyperlink" Target="https://www.abbconnect.nl/details/index.aspx?id=1723810&amp;relatedProdLanguage=nl&amp;relatedProdCountry=nl" TargetMode="External"/><Relationship Id="rId206" Type="http://schemas.openxmlformats.org/officeDocument/2006/relationships/hyperlink" Target="https://www.abbconnect.nl/details/index.aspx?id=1723644&amp;relatedProdLanguage=nl&amp;relatedProdCountry=nl" TargetMode="External"/><Relationship Id="rId248" Type="http://schemas.openxmlformats.org/officeDocument/2006/relationships/hyperlink" Target="https://www.abbconnect.nl/details/index.aspx?id=1632580&amp;relatedProdLanguage=nl&amp;relatedProdCountry=nl" TargetMode="External"/><Relationship Id="rId12" Type="http://schemas.openxmlformats.org/officeDocument/2006/relationships/image" Target="../media/image78.jpeg"/><Relationship Id="rId108" Type="http://schemas.openxmlformats.org/officeDocument/2006/relationships/image" Target="../media/image165.png"/><Relationship Id="rId54" Type="http://schemas.openxmlformats.org/officeDocument/2006/relationships/image" Target="../media/image120.png"/><Relationship Id="rId96" Type="http://schemas.openxmlformats.org/officeDocument/2006/relationships/image" Target="../media/image153.png"/><Relationship Id="rId161" Type="http://schemas.openxmlformats.org/officeDocument/2006/relationships/hyperlink" Target="https://www.abbconnect.nl/details/index.aspx?id=1632593&amp;relatedProdLanguage=nl&amp;relatedProdCountry=nl" TargetMode="External"/><Relationship Id="rId217" Type="http://schemas.openxmlformats.org/officeDocument/2006/relationships/hyperlink" Target="https://www.abbconnect.nl/details/index.aspx?id=1632474&amp;relatedProdLanguage=nl&amp;relatedProdCountry=nl" TargetMode="External"/><Relationship Id="rId6" Type="http://schemas.openxmlformats.org/officeDocument/2006/relationships/image" Target="../media/image72.jpeg"/><Relationship Id="rId238" Type="http://schemas.openxmlformats.org/officeDocument/2006/relationships/hyperlink" Target="https://www.abbconnect.nl/details/index.aspx?id=1644975&amp;relatedProdLanguage=nl&amp;relatedProdCountry=nl" TargetMode="External"/><Relationship Id="rId259" Type="http://schemas.openxmlformats.org/officeDocument/2006/relationships/hyperlink" Target="https://www.abbconnect.nl/details/index.aspx?id=1632692&amp;relatedProdLanguage=nl&amp;relatedProdCountry=nl" TargetMode="External"/><Relationship Id="rId23" Type="http://schemas.openxmlformats.org/officeDocument/2006/relationships/image" Target="../media/image89.jpeg"/><Relationship Id="rId119" Type="http://schemas.openxmlformats.org/officeDocument/2006/relationships/image" Target="../media/image174.png"/><Relationship Id="rId270" Type="http://schemas.openxmlformats.org/officeDocument/2006/relationships/hyperlink" Target="https://www.abbconnect.nl/details/index.aspx?id=1632690&amp;relatedProdLanguage=nl&amp;relatedProdCountry=nl" TargetMode="External"/><Relationship Id="rId291" Type="http://schemas.openxmlformats.org/officeDocument/2006/relationships/hyperlink" Target="https://www.abbconnect.nl/Details/Index.aspx/2CKA006220A0918?languageCode=nl&amp;country=nl" TargetMode="External"/><Relationship Id="rId44" Type="http://schemas.openxmlformats.org/officeDocument/2006/relationships/image" Target="../media/image110.png"/><Relationship Id="rId65" Type="http://schemas.openxmlformats.org/officeDocument/2006/relationships/image" Target="../media/image129.jpeg"/><Relationship Id="rId86" Type="http://schemas.openxmlformats.org/officeDocument/2006/relationships/image" Target="../media/image147.jpeg"/><Relationship Id="rId130" Type="http://schemas.openxmlformats.org/officeDocument/2006/relationships/image" Target="../media/image184.png"/><Relationship Id="rId151" Type="http://schemas.openxmlformats.org/officeDocument/2006/relationships/hyperlink" Target="https://www.abbconnect.nl/details/index.aspx?id=1632599&amp;relatedProdLanguage=nl&amp;relatedProdCountry=nl" TargetMode="External"/><Relationship Id="rId172" Type="http://schemas.openxmlformats.org/officeDocument/2006/relationships/hyperlink" Target="https://www.abbconnect.nl/details/index.aspx?id=1632572&amp;relatedProdLanguage=nl&amp;relatedProdCountry=nl" TargetMode="External"/><Relationship Id="rId193" Type="http://schemas.openxmlformats.org/officeDocument/2006/relationships/hyperlink" Target="https://www.abbconnect.nl/Details/Index.aspx/2CKA006199A0055?languageCode=nl&amp;country=nl" TargetMode="External"/><Relationship Id="rId207" Type="http://schemas.openxmlformats.org/officeDocument/2006/relationships/hyperlink" Target="https://www.abbconnect.nl/details/index.aspx?id=1723643&amp;relatedProdLanguage=nl&amp;relatedProdCountry=nl" TargetMode="External"/><Relationship Id="rId228" Type="http://schemas.openxmlformats.org/officeDocument/2006/relationships/hyperlink" Target="https://www.abbconnect.nl/details/index.aspx?id=2CKA006330A0029&amp;languageCode=nl&amp;country=nl" TargetMode="External"/><Relationship Id="rId249" Type="http://schemas.openxmlformats.org/officeDocument/2006/relationships/hyperlink" Target="https://www.abbconnect.nl/details/index.aspx?id=1632543&amp;relatedProdLanguage=nl&amp;relatedProdCountry=nl" TargetMode="External"/><Relationship Id="rId13" Type="http://schemas.openxmlformats.org/officeDocument/2006/relationships/image" Target="../media/image79.jpeg"/><Relationship Id="rId109" Type="http://schemas.openxmlformats.org/officeDocument/2006/relationships/image" Target="../media/image166.png"/><Relationship Id="rId260" Type="http://schemas.openxmlformats.org/officeDocument/2006/relationships/hyperlink" Target="https://www.abbconnect.nl/details/index.aspx?id=1632689&amp;relatedProdLanguage=nl&amp;relatedProdCountry=nl" TargetMode="External"/><Relationship Id="rId281" Type="http://schemas.openxmlformats.org/officeDocument/2006/relationships/hyperlink" Target="https://www.abbconnect.nl/details/index.aspx?id=1810424&amp;relatedProdLanguage=nl&amp;relatedProdCountry=nl" TargetMode="External"/><Relationship Id="rId34" Type="http://schemas.openxmlformats.org/officeDocument/2006/relationships/image" Target="../media/image100.jpeg"/><Relationship Id="rId55" Type="http://schemas.openxmlformats.org/officeDocument/2006/relationships/image" Target="../media/image121.jpeg"/><Relationship Id="rId76" Type="http://schemas.openxmlformats.org/officeDocument/2006/relationships/image" Target="../media/image138.png"/><Relationship Id="rId97" Type="http://schemas.openxmlformats.org/officeDocument/2006/relationships/image" Target="../media/image154.png"/><Relationship Id="rId120" Type="http://schemas.openxmlformats.org/officeDocument/2006/relationships/image" Target="../media/image175.png"/><Relationship Id="rId141" Type="http://schemas.openxmlformats.org/officeDocument/2006/relationships/hyperlink" Target="https://www.abbconnect.nl/Details/Index.aspx/2CDG510025R0021?languageCode=nl&amp;country=nl" TargetMode="External"/><Relationship Id="rId7" Type="http://schemas.openxmlformats.org/officeDocument/2006/relationships/image" Target="../media/image73.jpeg"/><Relationship Id="rId162" Type="http://schemas.openxmlformats.org/officeDocument/2006/relationships/hyperlink" Target="https://www.abbconnect.nl/details/index.aspx?id=1632594&amp;relatedProdLanguage=nl&amp;relatedProdCountry=nl" TargetMode="External"/><Relationship Id="rId183" Type="http://schemas.openxmlformats.org/officeDocument/2006/relationships/hyperlink" Target="https://www.abbconnect.nl/details/index.aspx?id=1723755&amp;relatedProdLanguage=nl&amp;relatedProdCountry=nl" TargetMode="External"/><Relationship Id="rId218" Type="http://schemas.openxmlformats.org/officeDocument/2006/relationships/hyperlink" Target="https://www.abbconnect.nl/details/index.aspx?id=1632472&amp;relatedProdLanguage=nl&amp;relatedProdCountry=nl" TargetMode="External"/><Relationship Id="rId239" Type="http://schemas.openxmlformats.org/officeDocument/2006/relationships/hyperlink" Target="https://www.abbconnect.nl/Details/Index.aspx/2TMA310050B0001?languageCode=nl&amp;country=nl" TargetMode="External"/><Relationship Id="rId250" Type="http://schemas.openxmlformats.org/officeDocument/2006/relationships/hyperlink" Target="https://www.abbconnect.nl/details/index.aspx?id=1632545&amp;relatedProdLanguage=nl&amp;relatedProdCountry=nl" TargetMode="External"/><Relationship Id="rId271" Type="http://schemas.openxmlformats.org/officeDocument/2006/relationships/hyperlink" Target="https://www.abbconnect.nl/details/index.aspx?id=1632695&amp;relatedProdLanguage=nl&amp;relatedProdCountry=nl" TargetMode="External"/><Relationship Id="rId292" Type="http://schemas.openxmlformats.org/officeDocument/2006/relationships/hyperlink" Target="https://www.abbconnect.nl/details/index.aspx?id=1811995&amp;relatedProdLanguage=nl&amp;relatedProdCountry=nl" TargetMode="External"/><Relationship Id="rId24" Type="http://schemas.openxmlformats.org/officeDocument/2006/relationships/image" Target="../media/image90.jpeg"/><Relationship Id="rId45" Type="http://schemas.openxmlformats.org/officeDocument/2006/relationships/image" Target="../media/image111.png"/><Relationship Id="rId66" Type="http://schemas.openxmlformats.org/officeDocument/2006/relationships/image" Target="../media/image130.png"/><Relationship Id="rId87" Type="http://schemas.openxmlformats.org/officeDocument/2006/relationships/image" Target="../media/image148.jpeg"/><Relationship Id="rId110" Type="http://schemas.openxmlformats.org/officeDocument/2006/relationships/image" Target="../media/image167.png"/><Relationship Id="rId131" Type="http://schemas.openxmlformats.org/officeDocument/2006/relationships/image" Target="../media/image185.png"/><Relationship Id="rId152" Type="http://schemas.openxmlformats.org/officeDocument/2006/relationships/hyperlink" Target="https://www.abbconnect.nl/details/index.aspx?id=1980064&amp;relatedProdLanguage=nl&amp;relatedProdCountry=nl" TargetMode="External"/><Relationship Id="rId173" Type="http://schemas.openxmlformats.org/officeDocument/2006/relationships/hyperlink" Target="https://www.abbconnect.nl/details/index.aspx?id=1632573&amp;relatedProdLanguage=nl&amp;relatedProdCountry=nl" TargetMode="External"/><Relationship Id="rId194" Type="http://schemas.openxmlformats.org/officeDocument/2006/relationships/hyperlink" Target="https://www.abbconnect.nl/details/index.aspx?id=1723794&amp;relatedProdLanguage=nl&amp;relatedProdCountry=nl" TargetMode="External"/><Relationship Id="rId208" Type="http://schemas.openxmlformats.org/officeDocument/2006/relationships/hyperlink" Target="https://www.abbconnect.nl/details/index.aspx?id=1723637&amp;relatedProdLanguage=nl&amp;relatedProdCountry=nl" TargetMode="External"/><Relationship Id="rId229" Type="http://schemas.openxmlformats.org/officeDocument/2006/relationships/hyperlink" Target="https://www.abbconnect.nl/details/index.aspx?id=1712770&amp;relatedProdLanguage=nl&amp;relatedProdCountry=nl" TargetMode="External"/><Relationship Id="rId240" Type="http://schemas.openxmlformats.org/officeDocument/2006/relationships/hyperlink" Target="https://www.abbconnect.nl/details/index.aspx?id=1644952&amp;relatedProdLanguage=nl&amp;relatedProdCountry=nl" TargetMode="External"/><Relationship Id="rId261" Type="http://schemas.openxmlformats.org/officeDocument/2006/relationships/hyperlink" Target="https://www.abbconnect.nl/details/index.aspx?id=1632694&amp;relatedProdLanguage=nl&amp;relatedProdCountry=nl" TargetMode="External"/><Relationship Id="rId14" Type="http://schemas.openxmlformats.org/officeDocument/2006/relationships/image" Target="../media/image80.jpeg"/><Relationship Id="rId35" Type="http://schemas.openxmlformats.org/officeDocument/2006/relationships/image" Target="../media/image101.jpeg"/><Relationship Id="rId56" Type="http://schemas.openxmlformats.org/officeDocument/2006/relationships/hyperlink" Target="mailto:NL-tech-EP@abb.com" TargetMode="External"/><Relationship Id="rId77" Type="http://schemas.openxmlformats.org/officeDocument/2006/relationships/image" Target="../media/image139.jpeg"/><Relationship Id="rId100" Type="http://schemas.openxmlformats.org/officeDocument/2006/relationships/image" Target="../media/image157.jpeg"/><Relationship Id="rId282" Type="http://schemas.openxmlformats.org/officeDocument/2006/relationships/hyperlink" Target="https://www.abbconnect.nl/details/index.aspx?id=1810423&amp;relatedProdLanguage=nl&amp;relatedProdCountry=nl" TargetMode="External"/><Relationship Id="rId8" Type="http://schemas.openxmlformats.org/officeDocument/2006/relationships/image" Target="../media/image74.jpeg"/><Relationship Id="rId98" Type="http://schemas.openxmlformats.org/officeDocument/2006/relationships/image" Target="../media/image155.png"/><Relationship Id="rId121" Type="http://schemas.openxmlformats.org/officeDocument/2006/relationships/image" Target="../media/image176.png"/><Relationship Id="rId142" Type="http://schemas.openxmlformats.org/officeDocument/2006/relationships/hyperlink" Target="https://www.abbconnect.nl/Details/Index.aspx/2CDG510026R0021?languageCode=nl&amp;country=nl" TargetMode="External"/><Relationship Id="rId163" Type="http://schemas.openxmlformats.org/officeDocument/2006/relationships/hyperlink" Target="https://www.abbconnect.nl/details/index.aspx?id=1632595&amp;relatedProdLanguage=nl&amp;relatedProdCountry=nl" TargetMode="External"/><Relationship Id="rId184" Type="http://schemas.openxmlformats.org/officeDocument/2006/relationships/hyperlink" Target="https://www.abbconnect.nl/details/index.aspx?id=1723677&amp;relatedProdLanguage=nl&amp;relatedProdCountry=nl" TargetMode="External"/><Relationship Id="rId219" Type="http://schemas.openxmlformats.org/officeDocument/2006/relationships/hyperlink" Target="https://www.abbconnect.nl/details/index.aspx?id=1625730&amp;relatedProdLanguage=nl&amp;relatedProdCountry=nl" TargetMode="External"/><Relationship Id="rId230" Type="http://schemas.openxmlformats.org/officeDocument/2006/relationships/hyperlink" Target="https://www.abbconnect.nl/details/index.aspx?id=1712769&amp;relatedProdLanguage=nl&amp;relatedProdCountry=nl" TargetMode="External"/><Relationship Id="rId251" Type="http://schemas.openxmlformats.org/officeDocument/2006/relationships/hyperlink" Target="https://www.abbconnect.nl/details/index.aspx?id=1632547&amp;relatedProdLanguage=nl&amp;relatedProdCountry=nl" TargetMode="External"/><Relationship Id="rId25" Type="http://schemas.openxmlformats.org/officeDocument/2006/relationships/image" Target="../media/image91.jpeg"/><Relationship Id="rId46" Type="http://schemas.openxmlformats.org/officeDocument/2006/relationships/image" Target="../media/image112.jpeg"/><Relationship Id="rId67" Type="http://schemas.openxmlformats.org/officeDocument/2006/relationships/image" Target="../media/image131.jpeg"/><Relationship Id="rId272" Type="http://schemas.openxmlformats.org/officeDocument/2006/relationships/hyperlink" Target="https://www.abbconnect.nl/details/index.aspx?id=1632698&amp;relatedProdLanguage=nl&amp;relatedProdCountry=nl" TargetMode="External"/><Relationship Id="rId293" Type="http://schemas.openxmlformats.org/officeDocument/2006/relationships/hyperlink" Target="https://www.abbconnect.nl/details/index.aspx?id=1811998&amp;relatedProdLanguage=nl&amp;relatedProdCountry=nl" TargetMode="External"/><Relationship Id="rId88" Type="http://schemas.openxmlformats.org/officeDocument/2006/relationships/image" Target="../media/image149.jpeg"/><Relationship Id="rId111" Type="http://schemas.openxmlformats.org/officeDocument/2006/relationships/image" Target="../media/image168.png"/><Relationship Id="rId132" Type="http://schemas.openxmlformats.org/officeDocument/2006/relationships/image" Target="../media/image186.png"/><Relationship Id="rId153" Type="http://schemas.openxmlformats.org/officeDocument/2006/relationships/hyperlink" Target="https://www.abbconnect.nl/details/index.aspx?id=1632600&amp;relatedProdLanguage=nl&amp;relatedProdCountry=nl" TargetMode="External"/><Relationship Id="rId174" Type="http://schemas.openxmlformats.org/officeDocument/2006/relationships/hyperlink" Target="https://www.abbconnect.nl/details/index.aspx?id=1632552&amp;relatedProdLanguage=nl&amp;relatedProdCountry=nl" TargetMode="External"/><Relationship Id="rId195" Type="http://schemas.openxmlformats.org/officeDocument/2006/relationships/hyperlink" Target="https://www.abbconnect.nl/details/index.aspx?id=1723786&amp;relatedProdLanguage=nl&amp;relatedProdCountry=nl" TargetMode="External"/><Relationship Id="rId209" Type="http://schemas.openxmlformats.org/officeDocument/2006/relationships/hyperlink" Target="https://www.abbconnect.nl/details/index.aspx?id=1723632&amp;relatedProdLanguage=nl&amp;relatedProdCountry=nl" TargetMode="External"/><Relationship Id="rId220" Type="http://schemas.openxmlformats.org/officeDocument/2006/relationships/hyperlink" Target="https://www.abbconnect.nl/details/index.aspx?id=1632823&amp;relatedProdLanguage=nl&amp;relatedProdCountry=nl" TargetMode="External"/><Relationship Id="rId241" Type="http://schemas.openxmlformats.org/officeDocument/2006/relationships/hyperlink" Target="https://www.abbconnect.nl/details/index.aspx?id=1644969&amp;relatedProdLanguage=nl&amp;relatedProdCountry=nl" TargetMode="External"/><Relationship Id="rId15" Type="http://schemas.openxmlformats.org/officeDocument/2006/relationships/image" Target="../media/image81.jpeg"/><Relationship Id="rId36" Type="http://schemas.openxmlformats.org/officeDocument/2006/relationships/image" Target="../media/image102.jpeg"/><Relationship Id="rId57" Type="http://schemas.openxmlformats.org/officeDocument/2006/relationships/image" Target="../media/image122.png"/><Relationship Id="rId262" Type="http://schemas.openxmlformats.org/officeDocument/2006/relationships/hyperlink" Target="https://www.abbconnect.nl/details/index.aspx?id=1632700&amp;relatedProdLanguage=nl&amp;relatedProdCountry=nl" TargetMode="External"/><Relationship Id="rId283" Type="http://schemas.openxmlformats.org/officeDocument/2006/relationships/hyperlink" Target="https://www.abbconnect.nl/details/index.aspx?id=1810425&amp;relatedProdLanguage=nl&amp;relatedProdCountry=nl" TargetMode="External"/><Relationship Id="rId78" Type="http://schemas.openxmlformats.org/officeDocument/2006/relationships/image" Target="../media/image140.jpeg"/><Relationship Id="rId99" Type="http://schemas.openxmlformats.org/officeDocument/2006/relationships/image" Target="../media/image156.jpeg"/><Relationship Id="rId101" Type="http://schemas.openxmlformats.org/officeDocument/2006/relationships/image" Target="../media/image158.jpeg"/><Relationship Id="rId122" Type="http://schemas.openxmlformats.org/officeDocument/2006/relationships/image" Target="../media/image177.png"/><Relationship Id="rId143" Type="http://schemas.openxmlformats.org/officeDocument/2006/relationships/hyperlink" Target="https://www.abbconnect.nl/details/index.aspx?id=1712833&amp;relatedProdLanguage=nl&amp;relatedProdCountry=nl" TargetMode="External"/><Relationship Id="rId164" Type="http://schemas.openxmlformats.org/officeDocument/2006/relationships/hyperlink" Target="https://www.abbconnect.nl/details/index.aspx?id=1632596&amp;relatedProdLanguage=nl&amp;relatedProdCountry=nl" TargetMode="External"/><Relationship Id="rId185" Type="http://schemas.openxmlformats.org/officeDocument/2006/relationships/hyperlink" Target="https://www.abbconnect.nl/details/index.aspx?id=1723672&amp;relatedProdLanguage=nl&amp;relatedProdCountry=nl" TargetMode="External"/><Relationship Id="rId9" Type="http://schemas.openxmlformats.org/officeDocument/2006/relationships/image" Target="../media/image75.jpeg"/><Relationship Id="rId210" Type="http://schemas.openxmlformats.org/officeDocument/2006/relationships/hyperlink" Target="https://www.abbconnect.nl/details/index.aspx?id=1632589&amp;relatedProdLanguage=nl&amp;relatedProdCountry=nl" TargetMode="External"/><Relationship Id="rId26" Type="http://schemas.openxmlformats.org/officeDocument/2006/relationships/image" Target="../media/image92.tiff"/><Relationship Id="rId231" Type="http://schemas.openxmlformats.org/officeDocument/2006/relationships/hyperlink" Target="https://www.abbconnect.nl/Details/Index.aspx/2TMA310010B0006?languageCode=nl&amp;country=nl" TargetMode="External"/><Relationship Id="rId252" Type="http://schemas.openxmlformats.org/officeDocument/2006/relationships/hyperlink" Target="https://www.abbconnect.nl/details/index.aspx?id=1632544&amp;relatedProdLanguage=nl&amp;relatedProdCountry=nl" TargetMode="External"/><Relationship Id="rId273" Type="http://schemas.openxmlformats.org/officeDocument/2006/relationships/hyperlink" Target="https://www.abbconnect.nl/details/index.aspx?id=1632813&amp;relatedProdLanguage=nl&amp;relatedProdCountry=nl" TargetMode="External"/><Relationship Id="rId294" Type="http://schemas.openxmlformats.org/officeDocument/2006/relationships/hyperlink" Target="https://www.abbconnect.nl/details/index.aspx?id=1811994&amp;relatedProdLanguage=nl&amp;relatedProdCountry=nl" TargetMode="External"/><Relationship Id="rId47" Type="http://schemas.openxmlformats.org/officeDocument/2006/relationships/image" Target="../media/image113.png"/><Relationship Id="rId68" Type="http://schemas.openxmlformats.org/officeDocument/2006/relationships/image" Target="../media/image132.png"/><Relationship Id="rId89" Type="http://schemas.openxmlformats.org/officeDocument/2006/relationships/hyperlink" Target="https://www.busch-jaeger.de/media/download/Brochures/nl/Busch-free%40home.pdf?_gl=1*puymjg*_ga*MTk2MDY5OTk2Ny4xNjkwODAyMTQ4*_ga_N40E6CV9ZN*MTY5MTk5NTYzMS43LjEuMTY5MjAwODk5Mi4wLjAuMA..*_fplc*aE1uRVF3U1VnMU5JTVhia2x5UnpUdUNFWHIwOTJSaTFiaG14dE1ER0FBamY4JTJCTXlsOHlJaEtLajl5MlpqenEydnNKN3J1WlVyeSUyQmx0UFl2Q21lemFwOEYwa0YlMkZSRjFWMDVaNWlGNFA3ZFlPTk5CVEh5Y1lHSVElMkJrUEk4NmclM0QlM0Q." TargetMode="External"/><Relationship Id="rId112" Type="http://schemas.openxmlformats.org/officeDocument/2006/relationships/image" Target="../media/image169.png"/><Relationship Id="rId133" Type="http://schemas.openxmlformats.org/officeDocument/2006/relationships/image" Target="../media/image187.png"/><Relationship Id="rId154" Type="http://schemas.openxmlformats.org/officeDocument/2006/relationships/hyperlink" Target="https://www.abbconnect.nl/details/index.aspx?id=1724533&amp;relatedProdLanguage=nl&amp;relatedProdCountry=nl" TargetMode="External"/><Relationship Id="rId175" Type="http://schemas.openxmlformats.org/officeDocument/2006/relationships/hyperlink" Target="https://www.abbconnect.nl/details/index.aspx?id=1632563&amp;relatedProdLanguage=nl&amp;relatedProdCountry=nl" TargetMode="External"/><Relationship Id="rId196" Type="http://schemas.openxmlformats.org/officeDocument/2006/relationships/hyperlink" Target="https://www.abbconnect.nl/details/index.aspx?id=1723730&amp;relatedProdLanguage=nl&amp;relatedProdCountry=nl" TargetMode="External"/><Relationship Id="rId200" Type="http://schemas.openxmlformats.org/officeDocument/2006/relationships/hyperlink" Target="https://www.abbconnect.nl/details/index.aspx?id=1723821&amp;relatedProdLanguage=nl&amp;relatedProdCountry=nl" TargetMode="External"/><Relationship Id="rId16" Type="http://schemas.openxmlformats.org/officeDocument/2006/relationships/image" Target="../media/image82.jpeg"/><Relationship Id="rId221" Type="http://schemas.openxmlformats.org/officeDocument/2006/relationships/hyperlink" Target="https://www.abbconnect.nl/details/index.aspx?id=1632824&amp;relatedProdLanguage=nl&amp;relatedProdCountry=nl" TargetMode="External"/><Relationship Id="rId242" Type="http://schemas.openxmlformats.org/officeDocument/2006/relationships/hyperlink" Target="https://www.abbconnect.nl/details/index.aspx?id=1644978&amp;relatedProdLanguage=nl&amp;relatedProdCountry=nl" TargetMode="External"/><Relationship Id="rId263" Type="http://schemas.openxmlformats.org/officeDocument/2006/relationships/hyperlink" Target="https://www.abbconnect.nl/details/index.aspx?id=1632788&amp;relatedProdLanguage=nl&amp;relatedProdCountry=nl" TargetMode="External"/><Relationship Id="rId284" Type="http://schemas.openxmlformats.org/officeDocument/2006/relationships/hyperlink" Target="https://www.abbconnect.nl/details/index.aspx?id=1810422&amp;relatedProdLanguage=nl&amp;relatedProdCountry=nl" TargetMode="External"/><Relationship Id="rId37" Type="http://schemas.openxmlformats.org/officeDocument/2006/relationships/image" Target="../media/image103.jpeg"/><Relationship Id="rId58" Type="http://schemas.openxmlformats.org/officeDocument/2006/relationships/hyperlink" Target="https://www.youtube.com/playlist?list=PLRrIqKishFcARxa6AgFWyo6Q300UtGQvg" TargetMode="External"/><Relationship Id="rId79" Type="http://schemas.openxmlformats.org/officeDocument/2006/relationships/image" Target="../media/image141.jpeg"/><Relationship Id="rId102" Type="http://schemas.openxmlformats.org/officeDocument/2006/relationships/image" Target="../media/image159.jpeg"/><Relationship Id="rId123" Type="http://schemas.openxmlformats.org/officeDocument/2006/relationships/image" Target="../media/image178.png"/><Relationship Id="rId144" Type="http://schemas.openxmlformats.org/officeDocument/2006/relationships/hyperlink" Target="https://www.abbconnect.nl/details/index.aspx?id=1632598&amp;relatedProdLanguage=nl&amp;relatedProdCountry=nl" TargetMode="External"/><Relationship Id="rId90" Type="http://schemas.openxmlformats.org/officeDocument/2006/relationships/image" Target="../media/image150.png"/><Relationship Id="rId165" Type="http://schemas.openxmlformats.org/officeDocument/2006/relationships/hyperlink" Target="https://www.abbconnect.nl/details/index.aspx?id=1632701&amp;relatedProdLanguage=nl&amp;relatedProdCountry=nl" TargetMode="External"/><Relationship Id="rId186" Type="http://schemas.openxmlformats.org/officeDocument/2006/relationships/hyperlink" Target="https://www.abbconnect.nl/details/index.aspx?id=1723812&amp;relatedProdLanguage=nl&amp;relatedProdCountry=nl" TargetMode="External"/><Relationship Id="rId211" Type="http://schemas.openxmlformats.org/officeDocument/2006/relationships/hyperlink" Target="https://www.abbconnect.nl/details/index.aspx?id=1632529&amp;relatedProdLanguage=nl&amp;relatedProdCountry=nl" TargetMode="External"/><Relationship Id="rId232" Type="http://schemas.openxmlformats.org/officeDocument/2006/relationships/hyperlink" Target="https://www.abbconnect.nl/Details/Index.aspx/2TMA310010W0001?languageCode=nl&amp;country=nl" TargetMode="External"/><Relationship Id="rId253" Type="http://schemas.openxmlformats.org/officeDocument/2006/relationships/hyperlink" Target="https://www.abbconnect.nl/details/index.aspx?id=1633480&amp;relatedProdLanguage=nl&amp;relatedProdCountry=nl" TargetMode="External"/><Relationship Id="rId274" Type="http://schemas.openxmlformats.org/officeDocument/2006/relationships/hyperlink" Target="https://www.abbconnect.nl/details/index.aspx?id=1811996&amp;relatedProdLanguage=nl&amp;relatedProdCountry=nl" TargetMode="External"/><Relationship Id="rId295" Type="http://schemas.openxmlformats.org/officeDocument/2006/relationships/hyperlink" Target="https://www.abbconnect.nl/details/index.aspx?id=1812009&amp;relatedProdLanguage=nl&amp;relatedProdCountry=nl" TargetMode="External"/><Relationship Id="rId27" Type="http://schemas.openxmlformats.org/officeDocument/2006/relationships/image" Target="../media/image93.jpeg"/><Relationship Id="rId48" Type="http://schemas.openxmlformats.org/officeDocument/2006/relationships/image" Target="../media/image114.png"/><Relationship Id="rId69" Type="http://schemas.openxmlformats.org/officeDocument/2006/relationships/image" Target="../media/image133.jpeg"/><Relationship Id="rId113" Type="http://schemas.openxmlformats.org/officeDocument/2006/relationships/image" Target="../media/image170.png"/><Relationship Id="rId134" Type="http://schemas.openxmlformats.org/officeDocument/2006/relationships/image" Target="../media/image188.png"/><Relationship Id="rId80" Type="http://schemas.openxmlformats.org/officeDocument/2006/relationships/image" Target="../media/image142.gif"/><Relationship Id="rId155" Type="http://schemas.openxmlformats.org/officeDocument/2006/relationships/hyperlink" Target="https://www.abbconnect.nl/details/index.aspx?id=1724532&amp;relatedProdLanguage=nl&amp;relatedProdCountry=nl" TargetMode="External"/><Relationship Id="rId176" Type="http://schemas.openxmlformats.org/officeDocument/2006/relationships/hyperlink" Target="https://www.abbconnect.nl/details/index.aspx?id=1725049&amp;relatedProdLanguage=nl&amp;relatedProdCountry=nl" TargetMode="External"/><Relationship Id="rId197" Type="http://schemas.openxmlformats.org/officeDocument/2006/relationships/hyperlink" Target="https://www.abbconnect.nl/details/index.aspx?id=1723690&amp;relatedProdLanguage=nl&amp;relatedProdCountry=nl" TargetMode="External"/><Relationship Id="rId201" Type="http://schemas.openxmlformats.org/officeDocument/2006/relationships/hyperlink" Target="https://www.abbconnect.nl/details/index.aspx?id=1723820&amp;relatedProdLanguage=nl&amp;relatedProdCountry=nl" TargetMode="External"/><Relationship Id="rId222" Type="http://schemas.openxmlformats.org/officeDocument/2006/relationships/hyperlink" Target="https://www.abbconnect.nl/details/index.aspx?id=1632825&amp;relatedProdLanguage=nl&amp;relatedProdCountry=nl" TargetMode="External"/><Relationship Id="rId243" Type="http://schemas.openxmlformats.org/officeDocument/2006/relationships/hyperlink" Target="https://www.abbconnect.nl/details/index.aspx?id=2TMA310050B0003&amp;languageCode=nl&amp;country=nl" TargetMode="External"/><Relationship Id="rId264" Type="http://schemas.openxmlformats.org/officeDocument/2006/relationships/hyperlink" Target="https://www.abbconnect.nl/details/index.aspx?id=1632688&amp;relatedProdLanguage=nl&amp;relatedProdCountry=nl" TargetMode="External"/><Relationship Id="rId285" Type="http://schemas.openxmlformats.org/officeDocument/2006/relationships/hyperlink" Target="https://www.abbconnect.nl/details/index.aspx?id=1810426&amp;relatedProdLanguage=nl&amp;relatedProdCountry=nl" TargetMode="External"/><Relationship Id="rId17" Type="http://schemas.openxmlformats.org/officeDocument/2006/relationships/image" Target="../media/image83.jpeg"/><Relationship Id="rId38" Type="http://schemas.openxmlformats.org/officeDocument/2006/relationships/image" Target="../media/image104.jpeg"/><Relationship Id="rId59" Type="http://schemas.openxmlformats.org/officeDocument/2006/relationships/image" Target="../media/image123.png"/><Relationship Id="rId103" Type="http://schemas.openxmlformats.org/officeDocument/2006/relationships/image" Target="../media/image160.jpeg"/><Relationship Id="rId124" Type="http://schemas.openxmlformats.org/officeDocument/2006/relationships/image" Target="../media/image179.png"/><Relationship Id="rId70" Type="http://schemas.openxmlformats.org/officeDocument/2006/relationships/hyperlink" Target="https://www.busch-jaeger.de/media/content/NL/2021_Busch-Jaeger_Lichtschakelaars_Brochure.pdf?_gl=1*puymjg*_ga*MTk2MDY5OTk2Ny4xNjkwODAyMTQ4*_ga_N40E6CV9ZN*MTY5MTk5NTYzMS43LjEuMTY5MjAwODk5Mi4wLjAuMA..*_fplc*aE1uRVF3U1VnMU5JTVhia2x5UnpUdUNFWHIwOTJSaTFiaG14dE1ER0FBamY4JTJCTXlsOHlJaEtLajl5MlpqenEydnNKN3J1WlVyeSUyQmx0UFl2Q21lemFwOEYwa0YlMkZSRjFWMDVaNWlGNFA3ZFlPTk5CVEh5Y1lHSVElMkJrUEk4NmclM0QlM0Q." TargetMode="External"/><Relationship Id="rId91" Type="http://schemas.openxmlformats.org/officeDocument/2006/relationships/hyperlink" Target="https://www.busch-jaeger.de/media/download/Brochures/ABB_Brochure_Deurcommunicatie.pdf?_gl=1*7nx5dj*_ga*MTk2MDY5OTk2Ny4xNjkwODAyMTQ4*_ga_N40E6CV9ZN*MTY5MTk5NTYzMS43LjEuMTY5MjAwODk5Mi4wLjAuMA..*_fplc*aE1uRVF3U1VnMU5JTVhia2x5UnpUdUNFWHIwOTJSaTFiaG14dE1ER0FBamY4JTJCTXlsOHlJaEtLajl5MlpqenEydnNKN3J1WlVyeSUyQmx0UFl2Q21lemFwOEYwa0YlMkZSRjFWMDVaNWlGNFA3ZFlPTk5CVEh5Y1lHSVElMkJrUEk4NmclM0QlM0Q." TargetMode="External"/><Relationship Id="rId145" Type="http://schemas.openxmlformats.org/officeDocument/2006/relationships/hyperlink" Target="https://www.abbconnect.nl/details/index.aspx?id=1632790&amp;relatedProdLanguage=nl&amp;relatedProdCountry=nl" TargetMode="External"/><Relationship Id="rId166" Type="http://schemas.openxmlformats.org/officeDocument/2006/relationships/hyperlink" Target="https://www.abbconnect.nl/details/index.aspx?id=1632702&amp;relatedProdLanguage=nl&amp;relatedProdCountry=nl" TargetMode="External"/><Relationship Id="rId187" Type="http://schemas.openxmlformats.org/officeDocument/2006/relationships/hyperlink" Target="https://www.abbconnect.nl/details/index.aspx?id=1723804&amp;relatedProdLanguage=nl&amp;relatedProdCountry=nl" TargetMode="External"/><Relationship Id="rId1" Type="http://schemas.openxmlformats.org/officeDocument/2006/relationships/image" Target="../media/image67.gif"/><Relationship Id="rId212" Type="http://schemas.openxmlformats.org/officeDocument/2006/relationships/hyperlink" Target="https://www.abbconnect.nl/details/index.aspx?id=1632530&amp;relatedProdLanguage=nl&amp;relatedProdCountry=nl" TargetMode="External"/><Relationship Id="rId233" Type="http://schemas.openxmlformats.org/officeDocument/2006/relationships/hyperlink" Target="https://www.abbconnect.nl/details/index.aspx?id=1712768&amp;relatedProdLanguage=nl&amp;relatedProdCountry=nl" TargetMode="External"/><Relationship Id="rId254" Type="http://schemas.openxmlformats.org/officeDocument/2006/relationships/hyperlink" Target="https://www.abbconnect.nl/details/index.aspx?id=1633444&amp;relatedProdLanguage=nl&amp;relatedProdCountry=nl" TargetMode="External"/><Relationship Id="rId28" Type="http://schemas.openxmlformats.org/officeDocument/2006/relationships/image" Target="../media/image94.jpeg"/><Relationship Id="rId49" Type="http://schemas.openxmlformats.org/officeDocument/2006/relationships/image" Target="../media/image115.jpeg"/><Relationship Id="rId114" Type="http://schemas.openxmlformats.org/officeDocument/2006/relationships/hyperlink" Target="https://www.busch-jaeger.nl/tools-informatie/tools/apps" TargetMode="External"/><Relationship Id="rId275" Type="http://schemas.openxmlformats.org/officeDocument/2006/relationships/hyperlink" Target="https://www.abbconnect.nl/details/index.aspx?id=1738124&amp;relatedProdLanguage=nl&amp;relatedProdCountry=nl" TargetMode="External"/><Relationship Id="rId296" Type="http://schemas.openxmlformats.org/officeDocument/2006/relationships/hyperlink" Target="https://www.abbconnect.nl/details/index.aspx?id=1812010&amp;relatedProdLanguage=nl&amp;relatedProdCountry=nl" TargetMode="External"/><Relationship Id="rId300" Type="http://schemas.openxmlformats.org/officeDocument/2006/relationships/image" Target="../media/image190.png"/><Relationship Id="rId60" Type="http://schemas.openxmlformats.org/officeDocument/2006/relationships/image" Target="../media/image124.jpeg"/><Relationship Id="rId81" Type="http://schemas.openxmlformats.org/officeDocument/2006/relationships/hyperlink" Target="https://www.busch-jaeger.de/media/download/Brochures/nl/Busch-free%40home_flex_2022.pdf?_gl=1*tb3nop*_ga*MTk2MDY5OTk2Ny4xNjkwODAyMTQ4*_ga_N40E6CV9ZN*MTY5MTk5NTYzMS43LjEuMTY5MjAwOTM3OC4wLjAuMA..*_fplc*aE1uRVF3U1VnMU5JTVhia2x5UnpUdUNFWHIwOTJSaTFiaG14dE1ER0FBamY4JTJCTXlsOHlJaEtLajl5MlpqenEydnNKN3J1WlVyeSUyQmx0UFl2Q21lemFwOEYwa0YlMkZSRjFWMDVaNWlGNFA3ZFlPTk5CVEh5Y1lHSVElMkJrUEk4NmclM0QlM0Q." TargetMode="External"/><Relationship Id="rId135" Type="http://schemas.openxmlformats.org/officeDocument/2006/relationships/hyperlink" Target="https://www.abbconnect.nl/details/index.aspx?id=1632549&amp;relatedProdLanguage=nl&amp;relatedProdCountry=nl" TargetMode="External"/><Relationship Id="rId156" Type="http://schemas.openxmlformats.org/officeDocument/2006/relationships/hyperlink" Target="https://www.abbconnect.nl/details/index.aspx?id=1632582&amp;relatedProdLanguage=nl&amp;relatedProdCountry=nl" TargetMode="External"/><Relationship Id="rId177" Type="http://schemas.openxmlformats.org/officeDocument/2006/relationships/hyperlink" Target="https://www.abbconnect.nl/details/index.aspx?id=1723827&amp;relatedProdLanguage=nl&amp;relatedProdCountry=nl" TargetMode="External"/><Relationship Id="rId198" Type="http://schemas.openxmlformats.org/officeDocument/2006/relationships/hyperlink" Target="https://www.abbconnect.nl/details/index.aspx?id=1723823&amp;relatedProdLanguage=nl&amp;relatedProdCountry=nl" TargetMode="External"/><Relationship Id="rId202" Type="http://schemas.openxmlformats.org/officeDocument/2006/relationships/hyperlink" Target="https://www.abbconnect.nl/details/index.aspx?id=1723669&amp;relatedProdLanguage=nl&amp;relatedProdCountry=nl" TargetMode="External"/><Relationship Id="rId223" Type="http://schemas.openxmlformats.org/officeDocument/2006/relationships/hyperlink" Target="https://www.abbconnect.nl/details/index.aspx?id=1632826&amp;relatedProdLanguage=nl&amp;relatedProdCountry=nl" TargetMode="External"/><Relationship Id="rId244" Type="http://schemas.openxmlformats.org/officeDocument/2006/relationships/hyperlink" Target="https://www.abbconnect.nl/details/index.aspx?id=1644979&amp;relatedProdLanguage=nl&amp;relatedProdCountry=nl" TargetMode="External"/><Relationship Id="rId18" Type="http://schemas.openxmlformats.org/officeDocument/2006/relationships/image" Target="../media/image84.jpeg"/><Relationship Id="rId39" Type="http://schemas.openxmlformats.org/officeDocument/2006/relationships/image" Target="../media/image105.jpeg"/><Relationship Id="rId265" Type="http://schemas.openxmlformats.org/officeDocument/2006/relationships/hyperlink" Target="https://www.abbconnect.nl/details/index.aspx?id=1632693&amp;relatedProdLanguage=nl&amp;relatedProdCountry=nl" TargetMode="External"/><Relationship Id="rId286" Type="http://schemas.openxmlformats.org/officeDocument/2006/relationships/hyperlink" Target="https://www.abbconnect.nl/details/index.aspx?id=1731271&amp;relatedProdLanguage=nl&amp;relatedProdCountry=nl" TargetMode="External"/><Relationship Id="rId50" Type="http://schemas.openxmlformats.org/officeDocument/2006/relationships/image" Target="../media/image116.png"/><Relationship Id="rId104" Type="http://schemas.openxmlformats.org/officeDocument/2006/relationships/image" Target="../media/image161.jpeg"/><Relationship Id="rId125" Type="http://schemas.openxmlformats.org/officeDocument/2006/relationships/image" Target="../media/image180.emf"/><Relationship Id="rId146" Type="http://schemas.openxmlformats.org/officeDocument/2006/relationships/hyperlink" Target="https://www.abbconnect.nl/details/index.aspx?id=1632814&amp;relatedProdLanguage=nl&amp;relatedProdCountry=nl" TargetMode="External"/><Relationship Id="rId167" Type="http://schemas.openxmlformats.org/officeDocument/2006/relationships/hyperlink" Target="https://www.abbconnect.nl/details/index.aspx?id=1633539&amp;relatedProdLanguage=nl&amp;relatedProdCountry=nl" TargetMode="External"/><Relationship Id="rId188" Type="http://schemas.openxmlformats.org/officeDocument/2006/relationships/hyperlink" Target="https://www.abbconnect.nl/details/index.aspx?id=1723796&amp;relatedProdLanguage=nl&amp;relatedProdCountry=nl" TargetMode="External"/><Relationship Id="rId71" Type="http://schemas.openxmlformats.org/officeDocument/2006/relationships/image" Target="../media/image134.jpeg"/><Relationship Id="rId92" Type="http://schemas.openxmlformats.org/officeDocument/2006/relationships/image" Target="../media/image151.png"/><Relationship Id="rId213" Type="http://schemas.openxmlformats.org/officeDocument/2006/relationships/hyperlink" Target="https://www.abbconnect.nl/details/index.aspx?id=1632789&amp;relatedProdLanguage=nl&amp;relatedProdCountry=nl" TargetMode="External"/><Relationship Id="rId234" Type="http://schemas.openxmlformats.org/officeDocument/2006/relationships/hyperlink" Target="https://www.abbconnect.nl/details/index.aspx?id=1625711&amp;relatedProdLanguage=nl&amp;relatedProdCountry=nl" TargetMode="External"/><Relationship Id="rId2" Type="http://schemas.openxmlformats.org/officeDocument/2006/relationships/image" Target="../media/image68.jpeg"/><Relationship Id="rId29" Type="http://schemas.openxmlformats.org/officeDocument/2006/relationships/image" Target="../media/image95.jpeg"/><Relationship Id="rId255" Type="http://schemas.openxmlformats.org/officeDocument/2006/relationships/hyperlink" Target="https://www.abbconnect.nl/details/index.aspx?id=1633481&amp;relatedProdLanguage=nl&amp;relatedProdCountry=nl" TargetMode="External"/><Relationship Id="rId276" Type="http://schemas.openxmlformats.org/officeDocument/2006/relationships/hyperlink" Target="https://www.abbconnect.nl/details/index.aspx?id=1738122&amp;relatedProdLanguage=nl&amp;relatedProdCountry=nl" TargetMode="External"/><Relationship Id="rId297" Type="http://schemas.openxmlformats.org/officeDocument/2006/relationships/hyperlink" Target="https://www.abbconnect.nl/details/index.aspx?id=1812008&amp;relatedProdLanguage=nl&amp;relatedProdCountry=nl" TargetMode="External"/><Relationship Id="rId40" Type="http://schemas.openxmlformats.org/officeDocument/2006/relationships/image" Target="../media/image106.jpeg"/><Relationship Id="rId115" Type="http://schemas.openxmlformats.org/officeDocument/2006/relationships/image" Target="../media/image171.png"/><Relationship Id="rId136" Type="http://schemas.openxmlformats.org/officeDocument/2006/relationships/image" Target="../media/image189.png"/><Relationship Id="rId157" Type="http://schemas.openxmlformats.org/officeDocument/2006/relationships/hyperlink" Target="https://www.abbconnect.nl/details/index.aspx?id=2CKA006220A0003&amp;languageCode=nl&amp;country=nl" TargetMode="External"/><Relationship Id="rId178" Type="http://schemas.openxmlformats.org/officeDocument/2006/relationships/hyperlink" Target="https://www.abbconnect.nl/details/index.aspx?id=1723828&amp;relatedProdLanguage=nl&amp;relatedProdCountry=nl" TargetMode="External"/><Relationship Id="rId301" Type="http://schemas.openxmlformats.org/officeDocument/2006/relationships/hyperlink" Target="https://www.abbconnect.nl/details/index.aspx?id=1980065&amp;relatedProdLanguage=nl&amp;relatedProdCountry=nl" TargetMode="External"/><Relationship Id="rId61" Type="http://schemas.openxmlformats.org/officeDocument/2006/relationships/image" Target="../media/image125.jpeg"/><Relationship Id="rId82" Type="http://schemas.openxmlformats.org/officeDocument/2006/relationships/image" Target="../media/image143.jpeg"/><Relationship Id="rId199" Type="http://schemas.openxmlformats.org/officeDocument/2006/relationships/hyperlink" Target="https://www.abbconnect.nl/details/index.aspx?id=1723822&amp;relatedProdLanguage=nl&amp;relatedProdCountry=nl" TargetMode="External"/><Relationship Id="rId203" Type="http://schemas.openxmlformats.org/officeDocument/2006/relationships/hyperlink" Target="https://www.abbconnect.nl/details/index.aspx?id=1723664&amp;relatedProdLanguage=nl&amp;relatedProdCountry=nl" TargetMode="External"/><Relationship Id="rId19" Type="http://schemas.openxmlformats.org/officeDocument/2006/relationships/image" Target="../media/image85.jpeg"/><Relationship Id="rId224" Type="http://schemas.openxmlformats.org/officeDocument/2006/relationships/hyperlink" Target="https://www.abbconnect.nl/details/index.aspx?id=1632827&amp;relatedProdLanguage=nl&amp;relatedProdCountry=nl" TargetMode="External"/><Relationship Id="rId245" Type="http://schemas.openxmlformats.org/officeDocument/2006/relationships/hyperlink" Target="https://www.abbconnect.nl/details/index.aspx?id=2TMA310050B0004&amp;languageCode=nl&amp;country=nl" TargetMode="External"/><Relationship Id="rId266" Type="http://schemas.openxmlformats.org/officeDocument/2006/relationships/hyperlink" Target="https://www.abbconnect.nl/details/index.aspx?id=1632697&amp;relatedProdLanguage=nl&amp;relatedProdCountry=nl" TargetMode="External"/><Relationship Id="rId287" Type="http://schemas.openxmlformats.org/officeDocument/2006/relationships/hyperlink" Target="https://www.abbconnect.nl/details/index.aspx?id=1731270&amp;relatedProdLanguage=nl&amp;relatedProdCountry=nl" TargetMode="External"/><Relationship Id="rId30" Type="http://schemas.openxmlformats.org/officeDocument/2006/relationships/image" Target="../media/image96.jpeg"/><Relationship Id="rId105" Type="http://schemas.openxmlformats.org/officeDocument/2006/relationships/image" Target="../media/image162.jpeg"/><Relationship Id="rId126" Type="http://schemas.openxmlformats.org/officeDocument/2006/relationships/image" Target="../media/image181.png"/><Relationship Id="rId147" Type="http://schemas.openxmlformats.org/officeDocument/2006/relationships/hyperlink" Target="https://www.abbconnect.nl/details/index.aspx?id=1632791&amp;relatedProdLanguage=nl&amp;relatedProdCountry=nl" TargetMode="External"/><Relationship Id="rId168" Type="http://schemas.openxmlformats.org/officeDocument/2006/relationships/hyperlink" Target="https://www.abbconnect.nl/details/index.aspx?id=1633540&amp;relatedProdLanguage=nl&amp;relatedProdCountry=nl" TargetMode="External"/><Relationship Id="rId51" Type="http://schemas.openxmlformats.org/officeDocument/2006/relationships/image" Target="../media/image117.png"/><Relationship Id="rId72" Type="http://schemas.openxmlformats.org/officeDocument/2006/relationships/image" Target="../media/image135.jpeg"/><Relationship Id="rId93" Type="http://schemas.openxmlformats.org/officeDocument/2006/relationships/hyperlink" Target="https://www.busch-jaeger.de/media/content/NL/2021_Busch-Jaeger_Busch-free%40home_Volledig_overzicht.pdf?_gl=1*f4q693*_ga*MTk2MDY5OTk2Ny4xNjkwODAyMTQ4*_ga_N40E6CV9ZN*MTY5MTk5NTYzMS43LjEuMTY5MjAwOTM3OC4wLjAuMA..*_fplc*aE1uRVF3U1VnMU5JTVhia2x5UnpUdUNFWHIwOTJSaTFiaG14dE1ER0FBamY4JTJCTXlsOHlJaEtLajl5MlpqenEydnNKN3J1WlVyeSUyQmx0UFl2Q21lemFwOEYwa0YlMkZSRjFWMDVaNWlGNFA3ZFlPTk5CVEh5Y1lHSVElMkJrUEk4NmclM0QlM0Q." TargetMode="External"/><Relationship Id="rId189" Type="http://schemas.openxmlformats.org/officeDocument/2006/relationships/hyperlink" Target="https://www.abbconnect.nl/details/index.aspx?id=1723788&amp;relatedProdLanguage=nl&amp;relatedProdCountry=nl" TargetMode="External"/><Relationship Id="rId3" Type="http://schemas.openxmlformats.org/officeDocument/2006/relationships/image" Target="../media/image69.jpeg"/><Relationship Id="rId214" Type="http://schemas.openxmlformats.org/officeDocument/2006/relationships/hyperlink" Target="https://www.abbconnect.nl/details/index.aspx?id=1625718&amp;relatedProdLanguage=nl&amp;relatedProdCountry=nl" TargetMode="External"/><Relationship Id="rId235" Type="http://schemas.openxmlformats.org/officeDocument/2006/relationships/hyperlink" Target="https://www.abbconnect.nl/details/index.aspx?id=1644972&amp;relatedProdLanguage=nl&amp;relatedProdCountry=nl" TargetMode="External"/><Relationship Id="rId256" Type="http://schemas.openxmlformats.org/officeDocument/2006/relationships/hyperlink" Target="https://www.abbconnect.nl/details/index.aspx?id=1633410&amp;relatedProdLanguage=nl&amp;relatedProdCountry=nl" TargetMode="External"/><Relationship Id="rId277" Type="http://schemas.openxmlformats.org/officeDocument/2006/relationships/hyperlink" Target="https://www.abbconnect.nl/details/index.aspx?id=1738121&amp;relatedProdLanguage=nl&amp;relatedProdCountry=nl" TargetMode="External"/><Relationship Id="rId298" Type="http://schemas.openxmlformats.org/officeDocument/2006/relationships/hyperlink" Target="https://www.abbconnect.nl/details/index.aspx?id=1812011&amp;relatedProdLanguage=nl&amp;relatedProdCountry=nl" TargetMode="External"/><Relationship Id="rId116" Type="http://schemas.openxmlformats.org/officeDocument/2006/relationships/hyperlink" Target="https://www.busch-jaeger.de/media/download/Brochures/1SPC801370B3101_ABB-BJ_overzichtsbrochure_2023-24_LR.pdf?_gl=1*hbzddg*_ga*ODg1Mjc2NjczLjE2OTc1Mjg1Mzk.*_ga_N40E6CV9ZN*MTcwMDIxNTM2NC4xNy4xLjE3MDAyMTc1NjcuMC4wLjA.*_fplc*WCUyRm85a3pFYWZuVWRTelVaZWNUeDMlMkJwUHZtcHo5TTh4WVcwdEJPRHZUb3NTU2tjY0F0YVUxS3FQaTlDN0NKSmF4N1Rjak5LVHFjdkpBUkw0SVJ5NkU1cVVUTUdJeXBYRGNmYmc3YSUyRmlKVDM1UklzTFJEeVN0OVpqNjZYUHh3JTNEJTNE" TargetMode="External"/><Relationship Id="rId137" Type="http://schemas.openxmlformats.org/officeDocument/2006/relationships/hyperlink" Target="https://www.abbconnect.nl/details/index.aspx?id=1632542&amp;relatedProdLanguage=nl&amp;relatedProdCountry=nl" TargetMode="External"/><Relationship Id="rId158" Type="http://schemas.openxmlformats.org/officeDocument/2006/relationships/hyperlink" Target="https://www.abbconnect.nl/Details/Index.aspx/2CKA006220A0012?languageCode=nl&amp;country=nl" TargetMode="External"/><Relationship Id="rId302" Type="http://schemas.openxmlformats.org/officeDocument/2006/relationships/hyperlink" Target="https://www.abbconnect.nl/details/index.aspx?id=1980066&amp;relatedProdLanguage=nl&amp;relatedProdCountry=nl" TargetMode="External"/><Relationship Id="rId20" Type="http://schemas.openxmlformats.org/officeDocument/2006/relationships/image" Target="../media/image86.jpeg"/><Relationship Id="rId41" Type="http://schemas.openxmlformats.org/officeDocument/2006/relationships/image" Target="../media/image107.jpeg"/><Relationship Id="rId62" Type="http://schemas.openxmlformats.org/officeDocument/2006/relationships/image" Target="../media/image126.jpeg"/><Relationship Id="rId83" Type="http://schemas.openxmlformats.org/officeDocument/2006/relationships/image" Target="../media/image144.png"/><Relationship Id="rId179" Type="http://schemas.openxmlformats.org/officeDocument/2006/relationships/hyperlink" Target="https://www.abbconnect.nl/details/index.aspx?id=1723826&amp;relatedProdLanguage=nl&amp;relatedProdCountry=nl" TargetMode="External"/><Relationship Id="rId190" Type="http://schemas.openxmlformats.org/officeDocument/2006/relationships/hyperlink" Target="https://www.abbconnect.nl/details/index.aspx?id=1723732&amp;relatedProdLanguage=nl&amp;relatedProdCountry=nl" TargetMode="External"/><Relationship Id="rId204" Type="http://schemas.openxmlformats.org/officeDocument/2006/relationships/hyperlink" Target="https://www.abbconnect.nl/details/index.aspx?id=1723646&amp;relatedProdLanguage=nl&amp;relatedProdCountry=nl" TargetMode="External"/><Relationship Id="rId225" Type="http://schemas.openxmlformats.org/officeDocument/2006/relationships/hyperlink" Target="https://www.abbconnect.nl/details/index.aspx?id=1632828&amp;relatedProdLanguage=nl&amp;relatedProdCountry=nl" TargetMode="External"/><Relationship Id="rId246" Type="http://schemas.openxmlformats.org/officeDocument/2006/relationships/hyperlink" Target="https://www.abbconnect.nl/details/index.aspx?id=1632466&amp;relatedProdLanguage=nl&amp;relatedProdCountry=nl" TargetMode="External"/><Relationship Id="rId267" Type="http://schemas.openxmlformats.org/officeDocument/2006/relationships/hyperlink" Target="https://www.abbconnect.nl/details/index.aspx?id=1632691&amp;relatedProdLanguage=nl&amp;relatedProdCountry=nl" TargetMode="External"/><Relationship Id="rId288" Type="http://schemas.openxmlformats.org/officeDocument/2006/relationships/hyperlink" Target="https://www.abbconnect.nl/details/index.aspx?id=1723438&amp;relatedProdLanguage=nl&amp;relatedProdCountry=nl" TargetMode="External"/><Relationship Id="rId106" Type="http://schemas.openxmlformats.org/officeDocument/2006/relationships/image" Target="../media/image163.jpeg"/><Relationship Id="rId127" Type="http://schemas.openxmlformats.org/officeDocument/2006/relationships/image" Target="../media/image182.png"/><Relationship Id="rId10" Type="http://schemas.openxmlformats.org/officeDocument/2006/relationships/image" Target="../media/image76.jpeg"/><Relationship Id="rId31" Type="http://schemas.openxmlformats.org/officeDocument/2006/relationships/image" Target="../media/image97.jpeg"/><Relationship Id="rId52" Type="http://schemas.openxmlformats.org/officeDocument/2006/relationships/image" Target="../media/image118.jpeg"/><Relationship Id="rId73" Type="http://schemas.openxmlformats.org/officeDocument/2006/relationships/image" Target="../media/image136.jpeg"/><Relationship Id="rId94" Type="http://schemas.openxmlformats.org/officeDocument/2006/relationships/image" Target="../media/image152.png"/><Relationship Id="rId148" Type="http://schemas.openxmlformats.org/officeDocument/2006/relationships/hyperlink" Target="https://www.abbconnect.nl/details/index.aspx?id=1625732&amp;relatedProdLanguage=nl&amp;relatedProdCountry=nl" TargetMode="External"/><Relationship Id="rId169" Type="http://schemas.openxmlformats.org/officeDocument/2006/relationships/hyperlink" Target="https://www.abbconnect.nl/details/index.aspx?id=1633141&amp;relatedProdLanguage=nl&amp;relatedProdCountry=nl" TargetMode="External"/><Relationship Id="rId4" Type="http://schemas.openxmlformats.org/officeDocument/2006/relationships/image" Target="../media/image70.jpeg"/><Relationship Id="rId180" Type="http://schemas.openxmlformats.org/officeDocument/2006/relationships/hyperlink" Target="https://www.abbconnect.nl/details/index.aspx?id=1723758&amp;relatedProdLanguage=nl&amp;relatedProdCountry=nl" TargetMode="External"/><Relationship Id="rId215" Type="http://schemas.openxmlformats.org/officeDocument/2006/relationships/hyperlink" Target="https://www.abbconnect.nl/details/index.aspx?id=1632475&amp;relatedProdLanguage=nl&amp;relatedProdCountry=nl" TargetMode="External"/><Relationship Id="rId236" Type="http://schemas.openxmlformats.org/officeDocument/2006/relationships/hyperlink" Target="https://www.abbconnect.nl/details/index.aspx?id=1644973&amp;relatedProdLanguage=nl&amp;relatedProdCountry=nl" TargetMode="External"/><Relationship Id="rId257" Type="http://schemas.openxmlformats.org/officeDocument/2006/relationships/hyperlink" Target="https://www.abbconnect.nl/details/index.aspx?id=1633482&amp;relatedProdLanguage=nl&amp;relatedProdCountry=nl" TargetMode="External"/><Relationship Id="rId278" Type="http://schemas.openxmlformats.org/officeDocument/2006/relationships/hyperlink" Target="https://www.abbconnect.nl/details/index.aspx?id=1738120&amp;relatedProdLanguage=nl&amp;relatedProdCountry=nl" TargetMode="External"/><Relationship Id="rId303" Type="http://schemas.openxmlformats.org/officeDocument/2006/relationships/hyperlink" Target="https://www.abbconnect.nl/details/index.aspx?id=1980067&amp;relatedProdLanguage=nl&amp;relatedProdCountry=nl" TargetMode="External"/><Relationship Id="rId42" Type="http://schemas.openxmlformats.org/officeDocument/2006/relationships/image" Target="../media/image108.jpeg"/><Relationship Id="rId84" Type="http://schemas.openxmlformats.org/officeDocument/2006/relationships/image" Target="../media/image145.jpeg"/><Relationship Id="rId138" Type="http://schemas.openxmlformats.org/officeDocument/2006/relationships/hyperlink" Target="https://www.abbconnect.nl/details/index.aspx?id=1726105&amp;relatedProdLanguage=nl&amp;relatedProdCountry=nl" TargetMode="External"/><Relationship Id="rId191" Type="http://schemas.openxmlformats.org/officeDocument/2006/relationships/hyperlink" Target="https://www.abbconnect.nl/details/index.aspx?id=1723692&amp;relatedProdLanguage=nl&amp;relatedProdCountry=nl" TargetMode="External"/><Relationship Id="rId205" Type="http://schemas.openxmlformats.org/officeDocument/2006/relationships/hyperlink" Target="https://www.abbconnect.nl/Details/Index.aspx/2CKA006199A0420?languageCode=nl&amp;country=nl" TargetMode="External"/><Relationship Id="rId247" Type="http://schemas.openxmlformats.org/officeDocument/2006/relationships/hyperlink" Target="https://www.abbconnect.nl/details/index.aspx?id=1632703&amp;relatedProdLanguage=nl&amp;relatedProdCountry=nl" TargetMode="External"/><Relationship Id="rId107" Type="http://schemas.openxmlformats.org/officeDocument/2006/relationships/image" Target="../media/image164.jpeg"/><Relationship Id="rId289" Type="http://schemas.openxmlformats.org/officeDocument/2006/relationships/hyperlink" Target="https://www.abbconnect.nl/details/index.aspx?id=1723439&amp;relatedProdLanguage=nl&amp;relatedProdCountry=nl" TargetMode="External"/><Relationship Id="rId11" Type="http://schemas.openxmlformats.org/officeDocument/2006/relationships/image" Target="../media/image77.jpeg"/><Relationship Id="rId53" Type="http://schemas.openxmlformats.org/officeDocument/2006/relationships/image" Target="../media/image119.png"/><Relationship Id="rId149" Type="http://schemas.openxmlformats.org/officeDocument/2006/relationships/hyperlink" Target="https://www.abbconnect.nl/details/index.aspx?id=1712831&amp;relatedProdLanguage=nl&amp;relatedProdCountry=nl" TargetMode="External"/><Relationship Id="rId95" Type="http://schemas.openxmlformats.org/officeDocument/2006/relationships/hyperlink" Target="https://www.busch-jaeger.de/media/content/NL/Smarter_Home-Busch_Jaeger.pdf?_gl=1*1nx1l85*_ga*MTk2MDY5OTk2Ny4xNjkwODAyMTQ4*_ga_N40E6CV9ZN*MTY5MTk5NTYzMS43LjEuMTY5MjAwOTM3OC4wLjAuMA..*_fplc*aE1uRVF3U1VnMU5JTVhia2x5UnpUdUNFWHIwOTJSaTFiaG14dE1ER0FBamY4JTJCTXlsOHlJaEtLajl5MlpqenEydnNKN3J1WlVyeSUyQmx0UFl2Q21lemFwOEYwa0YlMkZSRjFWMDVaNWlGNFA3ZFlPTk5CVEh5Y1lHSVElMkJrUEk4NmclM0QlM0Q." TargetMode="External"/><Relationship Id="rId160" Type="http://schemas.openxmlformats.org/officeDocument/2006/relationships/hyperlink" Target="https://www.abbconnect.nl/details/index.aspx?id=1632592&amp;relatedProdLanguage=nl&amp;relatedProdCountry=nl" TargetMode="External"/><Relationship Id="rId216" Type="http://schemas.openxmlformats.org/officeDocument/2006/relationships/hyperlink" Target="https://www.abbconnect.nl/details/index.aspx?id=1632473&amp;relatedProdLanguage=nl&amp;relatedProdCountry=nl" TargetMode="External"/><Relationship Id="rId258" Type="http://schemas.openxmlformats.org/officeDocument/2006/relationships/hyperlink" Target="Prijs-%20en%20bestelinformatie,%20bestellen%20bij%20groothandel" TargetMode="External"/><Relationship Id="rId22" Type="http://schemas.openxmlformats.org/officeDocument/2006/relationships/image" Target="../media/image88.jpeg"/><Relationship Id="rId64" Type="http://schemas.openxmlformats.org/officeDocument/2006/relationships/image" Target="../media/image128.png"/><Relationship Id="rId118" Type="http://schemas.openxmlformats.org/officeDocument/2006/relationships/image" Target="../media/image173.png"/><Relationship Id="rId171" Type="http://schemas.openxmlformats.org/officeDocument/2006/relationships/hyperlink" Target="https://www.abbconnect.nl/details/index.aspx?id=1633542&amp;relatedProdLanguage=nl&amp;relatedProdCountry=nl" TargetMode="External"/><Relationship Id="rId227" Type="http://schemas.openxmlformats.org/officeDocument/2006/relationships/hyperlink" Target="https://www.abbconnect.nl/details/index.aspx?id=1632979&amp;relatedProdLanguage=nl&amp;relatedProdCountry=nl" TargetMode="External"/><Relationship Id="rId269" Type="http://schemas.openxmlformats.org/officeDocument/2006/relationships/hyperlink" Target="https://www.abbconnect.nl/details/index.aspx?id=1632699&amp;relatedProdLanguage=nl&amp;relatedProdCountry=nl" TargetMode="External"/><Relationship Id="rId33" Type="http://schemas.openxmlformats.org/officeDocument/2006/relationships/image" Target="../media/image99.jpeg"/><Relationship Id="rId129" Type="http://schemas.openxmlformats.org/officeDocument/2006/relationships/hyperlink" Target="https://www.busch-jaeger.de/media/download/Brochures/nl/1SPC801439B3101_folder_SmartTouch_10_A4.pdf?_gl=1*19xlq5i*_ga*OTUyODI0OTY3LjE3MDczMDE1NzM.*_ga_N40E6CV9ZN*MTcxNDAzMDQ5NC4zMi4xLjE3MTQwMzA1MzQuMC4wLjEwMTkzOTc5*_fplc*Vkk4Y3hrTnVvTmhQeVA2WnV1TGV5TEFycDRTRHh6SU1uVFJLeXRpc09obEl3bzdiUVYwNFY5N0dBSXYxQWlLWFdZREdHbjVaQVhxNVdybGZLQ2Z4M2E3Ym9tR0VSY01TbUFCU1FHbThzaTRIYkxqZyUyRktLNE1HeTBNYnpQRVElM0QlM0Q." TargetMode="External"/><Relationship Id="rId280" Type="http://schemas.openxmlformats.org/officeDocument/2006/relationships/hyperlink" Target="https://www.abbconnect.nl/details/index.aspx?id=1633390&amp;relatedProdLanguage=nl&amp;relatedProdCountry=nl" TargetMode="External"/><Relationship Id="rId75" Type="http://schemas.openxmlformats.org/officeDocument/2006/relationships/image" Target="../media/image137.png"/><Relationship Id="rId140" Type="http://schemas.openxmlformats.org/officeDocument/2006/relationships/hyperlink" Target="https://www.abbconnect.nl/Details/Index.aspx/2CKA006200A0154?languageCode=nl&amp;country=nl" TargetMode="External"/><Relationship Id="rId182" Type="http://schemas.openxmlformats.org/officeDocument/2006/relationships/hyperlink" Target="https://www.abbconnect.nl/details/index.aspx?id=1723756&amp;relatedProdLanguage=nl&amp;relatedProdCountry=nl" TargetMode="External"/></Relationships>
</file>

<file path=xl/drawings/_rels/drawing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abbconnect.nl/details/index.aspx?id=1644799&amp;relatedProdLanguage=nl&amp;relatedProdCountry=nl" TargetMode="External"/><Relationship Id="rId18" Type="http://schemas.openxmlformats.org/officeDocument/2006/relationships/hyperlink" Target="https://www.abbconnect.nl/details/index.aspx?id=1644975&amp;relatedProdLanguage=nl&amp;relatedProdCountry=nl" TargetMode="External"/><Relationship Id="rId26" Type="http://schemas.openxmlformats.org/officeDocument/2006/relationships/hyperlink" Target="https://www.abbconnect.nl/details/index.aspx?id=1723440&amp;relatedProdLanguage=nl&amp;relatedProdCountry=nl" TargetMode="External"/><Relationship Id="rId39" Type="http://schemas.openxmlformats.org/officeDocument/2006/relationships/hyperlink" Target="https://www.abbconnect.nl/details/index.aspx?id=1726101&amp;relatedProdLanguage=nl&amp;relatedProdCountry=nl" TargetMode="External"/><Relationship Id="rId21" Type="http://schemas.openxmlformats.org/officeDocument/2006/relationships/hyperlink" Target="https://www.abbconnect.nl/details/index.aspx?id=1644978&amp;relatedProdLanguage=nl&amp;relatedProdCountry=nl" TargetMode="External"/><Relationship Id="rId34" Type="http://schemas.openxmlformats.org/officeDocument/2006/relationships/hyperlink" Target="https://www.abbconnect.nl/details/index.aspx?id=1644705&amp;relatedProdLanguage=nl&amp;relatedProdCountry=nl" TargetMode="External"/><Relationship Id="rId42" Type="http://schemas.openxmlformats.org/officeDocument/2006/relationships/hyperlink" Target="https://www.abbconnect.nl/details/index.aspx?id=1644745&amp;relatedProdLanguage=nl&amp;relatedProdCountry=nl" TargetMode="External"/><Relationship Id="rId47" Type="http://schemas.openxmlformats.org/officeDocument/2006/relationships/hyperlink" Target="https://www.abbconnect.nl/details/index.aspx?id=1632563&amp;relatedProdLanguage=nl&amp;relatedProdCountry=nl" TargetMode="External"/><Relationship Id="rId50" Type="http://schemas.openxmlformats.org/officeDocument/2006/relationships/hyperlink" Target="https://www.abbconnect.nl/details/index.aspx?id=1723437&amp;relatedProdLanguage=nl&amp;relatedProdCountry=nl" TargetMode="External"/><Relationship Id="rId55" Type="http://schemas.openxmlformats.org/officeDocument/2006/relationships/hyperlink" Target="https://www.busch-jaeger.de/media/download/Brochures/ABB_Brochure_Deurcommunicatie.pdf?_gl=1*7nx5dj*_ga*MTk2MDY5OTk2Ny4xNjkwODAyMTQ4*_ga_N40E6CV9ZN*MTY5MTk5NTYzMS43LjEuMTY5MjAwODk5Mi4wLjAuMA..*_fplc*aE1uRVF3U1VnMU5JTVhia2x5UnpUdUNFWHIwOTJSaTFiaG14dE1ER0FBamY4JTJCTXlsOHlJaEtLajl5MlpqenEydnNKN3J1WlVyeSUyQmx0UFl2Q21lemFwOEYwa0YlMkZSRjFWMDVaNWlGNFA3ZFlPTk5CVEh5Y1lHSVElMkJrUEk4NmclM0QlM0Q." TargetMode="External"/><Relationship Id="rId63" Type="http://schemas.openxmlformats.org/officeDocument/2006/relationships/image" Target="../media/image197.png"/><Relationship Id="rId7" Type="http://schemas.openxmlformats.org/officeDocument/2006/relationships/image" Target="../media/image123.png"/><Relationship Id="rId2" Type="http://schemas.openxmlformats.org/officeDocument/2006/relationships/image" Target="../media/image193.tiff"/><Relationship Id="rId16" Type="http://schemas.openxmlformats.org/officeDocument/2006/relationships/hyperlink" Target="https://www.abbconnect.nl/details/index.aspx?id=1644973&amp;relatedProdLanguage=nl&amp;relatedProdCountry=nl" TargetMode="External"/><Relationship Id="rId29" Type="http://schemas.openxmlformats.org/officeDocument/2006/relationships/hyperlink" Target="https://www.abbconnect.nl/details/index.aspx?id=1644712&amp;relatedProdLanguage=nl&amp;relatedProdCountry=nl" TargetMode="External"/><Relationship Id="rId11" Type="http://schemas.openxmlformats.org/officeDocument/2006/relationships/hyperlink" Target="https://www.abbconnect.nl/details/index.aspx?id=1672641&amp;relatedProdLanguage=nl&amp;relatedProdCountry=nl" TargetMode="External"/><Relationship Id="rId24" Type="http://schemas.openxmlformats.org/officeDocument/2006/relationships/hyperlink" Target="https://www.abbconnect.nl/details/index.aspx?id=2TMA310050B0004&amp;languageCode=nl&amp;country=nl" TargetMode="External"/><Relationship Id="rId32" Type="http://schemas.openxmlformats.org/officeDocument/2006/relationships/hyperlink" Target="https://www.abbconnect.nl/details/index.aspx?id=1644709&amp;relatedProdLanguage=nl&amp;relatedProdCountry=nl" TargetMode="External"/><Relationship Id="rId37" Type="http://schemas.openxmlformats.org/officeDocument/2006/relationships/hyperlink" Target="https://www.abbconnect.nl/details/index.aspx?id=1644809&amp;relatedProdLanguage=nl&amp;relatedProdCountry=nl" TargetMode="External"/><Relationship Id="rId40" Type="http://schemas.openxmlformats.org/officeDocument/2006/relationships/hyperlink" Target="https://www.abbconnect.nl/details/index.aspx?id=1712833&amp;relatedProdLanguage=nl&amp;relatedProdCountry=nl" TargetMode="External"/><Relationship Id="rId45" Type="http://schemas.openxmlformats.org/officeDocument/2006/relationships/hyperlink" Target="https://www.abbconnect.nl/details/index.aspx?id=2CKA008300A0462&amp;languageCode=nl&amp;country=nl" TargetMode="External"/><Relationship Id="rId53" Type="http://schemas.openxmlformats.org/officeDocument/2006/relationships/image" Target="../media/image67.gif"/><Relationship Id="rId58" Type="http://schemas.openxmlformats.org/officeDocument/2006/relationships/hyperlink" Target="https://www.abbconnect.nl/details/index.aspx?id=1644816&amp;relatedProdLanguage=nl&amp;relatedProdCountry=nl" TargetMode="External"/><Relationship Id="rId5" Type="http://schemas.openxmlformats.org/officeDocument/2006/relationships/image" Target="../media/image122.png"/><Relationship Id="rId61" Type="http://schemas.openxmlformats.org/officeDocument/2006/relationships/hyperlink" Target="https://www.abbconnect.nl/details/index.aspx?id=1644776&amp;relatedProdLanguage=nl&amp;relatedProdCountry=nl" TargetMode="External"/><Relationship Id="rId19" Type="http://schemas.openxmlformats.org/officeDocument/2006/relationships/hyperlink" Target="https://www.abbconnect.nl/Details/Index.aspx/2TMA310050B0001?languageCode=nl&amp;country=nl" TargetMode="External"/><Relationship Id="rId14" Type="http://schemas.openxmlformats.org/officeDocument/2006/relationships/hyperlink" Target="https://www.abbconnect.nl/details/index.aspx?id=1632594&amp;relatedProdLanguage=nl&amp;relatedProdCountry=nl" TargetMode="External"/><Relationship Id="rId22" Type="http://schemas.openxmlformats.org/officeDocument/2006/relationships/hyperlink" Target="https://www.abbconnect.nl/details/index.aspx?id=2TMA310050B0003&amp;languageCode=nl&amp;country=nl" TargetMode="External"/><Relationship Id="rId27" Type="http://schemas.openxmlformats.org/officeDocument/2006/relationships/hyperlink" Target="https://www.abbconnect.nl/details/index.aspx?id=1723441&amp;relatedProdLanguage=nl&amp;relatedProdCountry=nl" TargetMode="External"/><Relationship Id="rId30" Type="http://schemas.openxmlformats.org/officeDocument/2006/relationships/hyperlink" Target="https://www.abbconnect.nl/details/index.aspx?id=1644707&amp;relatedProdLanguage=nl&amp;relatedProdCountry=nl" TargetMode="External"/><Relationship Id="rId35" Type="http://schemas.openxmlformats.org/officeDocument/2006/relationships/hyperlink" Target="https://www.abbconnect.nl/details/index.aspx?id=1644706&amp;relatedProdLanguage=nl&amp;relatedProdCountry=nl" TargetMode="External"/><Relationship Id="rId43" Type="http://schemas.openxmlformats.org/officeDocument/2006/relationships/hyperlink" Target="https://www.abbconnect.nl/details/index.aspx?id=1644886&amp;relatedProdLanguage=nl&amp;relatedProdCountry=nl" TargetMode="External"/><Relationship Id="rId48" Type="http://schemas.openxmlformats.org/officeDocument/2006/relationships/hyperlink" Target="https://www.abbconnect.nl/details/index.aspx?id=1723438&amp;relatedProdLanguage=nl&amp;relatedProdCountry=nl" TargetMode="External"/><Relationship Id="rId56" Type="http://schemas.openxmlformats.org/officeDocument/2006/relationships/image" Target="../media/image196.png"/><Relationship Id="rId8" Type="http://schemas.openxmlformats.org/officeDocument/2006/relationships/image" Target="../media/image195.jpeg"/><Relationship Id="rId51" Type="http://schemas.openxmlformats.org/officeDocument/2006/relationships/hyperlink" Target="https://www.abbconnect.nl/details/index.aspx?id=1644972&amp;relatedProdLanguage=nl&amp;relatedProdCountry=nl" TargetMode="External"/><Relationship Id="rId3" Type="http://schemas.openxmlformats.org/officeDocument/2006/relationships/image" Target="../media/image194.jpeg"/><Relationship Id="rId12" Type="http://schemas.openxmlformats.org/officeDocument/2006/relationships/hyperlink" Target="https://www.abbconnect.nl/Details/Index.aspx/2CDG510026R0021?languageCode=nl&amp;country=nl" TargetMode="External"/><Relationship Id="rId17" Type="http://schemas.openxmlformats.org/officeDocument/2006/relationships/hyperlink" Target="https://www.abbconnect.nl/details/index.aspx?id=1644974&amp;relatedProdLanguage=nl&amp;relatedProdCountry=nl" TargetMode="External"/><Relationship Id="rId25" Type="http://schemas.openxmlformats.org/officeDocument/2006/relationships/hyperlink" Target="https://www.abbconnect.nl/details/index.aspx?id=1632466&amp;relatedProdLanguage=nl&amp;relatedProdCountry=nl" TargetMode="External"/><Relationship Id="rId33" Type="http://schemas.openxmlformats.org/officeDocument/2006/relationships/hyperlink" Target="https://www.abbconnect.nl/details/index.aspx?id=1644710&amp;relatedProdLanguage=nl&amp;relatedProdCountry=nl" TargetMode="External"/><Relationship Id="rId38" Type="http://schemas.openxmlformats.org/officeDocument/2006/relationships/hyperlink" Target="https://www.abbconnect.nl/details/index.aspx?id=1644756&amp;relatedProdLanguage=nl&amp;relatedProdCountry=nl" TargetMode="External"/><Relationship Id="rId46" Type="http://schemas.openxmlformats.org/officeDocument/2006/relationships/hyperlink" Target="https://www.abbconnect.nl/details/index.aspx?id=1633619&amp;relatedProdLanguage=nl&amp;relatedProdCountry=nl" TargetMode="External"/><Relationship Id="rId59" Type="http://schemas.openxmlformats.org/officeDocument/2006/relationships/hyperlink" Target="https://www.abbconnect.nl/details/index.aspx?id=1644806&amp;relatedProdLanguage=nl&amp;relatedProdCountry=nl" TargetMode="External"/><Relationship Id="rId20" Type="http://schemas.openxmlformats.org/officeDocument/2006/relationships/hyperlink" Target="https://www.abbconnect.nl/details/index.aspx?id=1644969&amp;relatedProdLanguage=nl&amp;relatedProdCountry=nl" TargetMode="External"/><Relationship Id="rId41" Type="http://schemas.openxmlformats.org/officeDocument/2006/relationships/hyperlink" Target="https://www.abbconnect.nl/details/index.aspx?id=1644739&amp;relatedProdLanguage=nl&amp;relatedProdCountry=nl" TargetMode="External"/><Relationship Id="rId54" Type="http://schemas.openxmlformats.org/officeDocument/2006/relationships/hyperlink" Target="https://www.abbconnect.nl/details/index.aspx?id=1731270&amp;relatedProdLanguage=nl&amp;relatedProdCountry=nl" TargetMode="External"/><Relationship Id="rId62" Type="http://schemas.openxmlformats.org/officeDocument/2006/relationships/hyperlink" Target="https://www.abbconnect.nl/details/index.aspx?id=1644782&amp;relatedProdLanguage=nl&amp;relatedProdCountry=nl" TargetMode="External"/><Relationship Id="rId1" Type="http://schemas.openxmlformats.org/officeDocument/2006/relationships/image" Target="../media/image192.jpeg"/><Relationship Id="rId6" Type="http://schemas.openxmlformats.org/officeDocument/2006/relationships/hyperlink" Target="https://www.youtube.com/playlist?list=PLRrIqKishFcARxa6AgFWyo6Q300UtGQvg" TargetMode="External"/><Relationship Id="rId15" Type="http://schemas.openxmlformats.org/officeDocument/2006/relationships/hyperlink" Target="https://www.abbconnect.nl/details/index.aspx?id=1644711&amp;relatedProdLanguage=nl&amp;relatedProdCountry=nl" TargetMode="External"/><Relationship Id="rId23" Type="http://schemas.openxmlformats.org/officeDocument/2006/relationships/hyperlink" Target="https://www.abbconnect.nl/details/index.aspx?id=1644979&amp;relatedProdLanguage=nl&amp;relatedProdCountry=nl" TargetMode="External"/><Relationship Id="rId28" Type="http://schemas.openxmlformats.org/officeDocument/2006/relationships/hyperlink" Target="https://www.abbconnect.nl/details/index.aspx?id=1812009&amp;relatedProdLanguage=nl&amp;relatedProdCountry=nl" TargetMode="External"/><Relationship Id="rId36" Type="http://schemas.openxmlformats.org/officeDocument/2006/relationships/hyperlink" Target="https://www.abbconnect.nl/details/index.aspx?id=1644760&amp;relatedProdLanguage=nl&amp;relatedProdCountry=nl" TargetMode="External"/><Relationship Id="rId49" Type="http://schemas.openxmlformats.org/officeDocument/2006/relationships/hyperlink" Target="https://www.abbconnect.nl/details/index.aspx?id=1723439&amp;relatedProdLanguage=nl&amp;relatedProdCountry=nl" TargetMode="External"/><Relationship Id="rId57" Type="http://schemas.openxmlformats.org/officeDocument/2006/relationships/hyperlink" Target="https://www.abbconnect.nl/details/index.aspx?id=1644839&amp;relatedProdLanguage=nl&amp;relatedProdCountry=nl" TargetMode="External"/><Relationship Id="rId10" Type="http://schemas.openxmlformats.org/officeDocument/2006/relationships/image" Target="../media/image189.png"/><Relationship Id="rId31" Type="http://schemas.openxmlformats.org/officeDocument/2006/relationships/hyperlink" Target="https://www.abbconnect.nl/details/index.aspx?id=1644708&amp;relatedProdLanguage=nl&amp;relatedProdCountry=nl" TargetMode="External"/><Relationship Id="rId44" Type="http://schemas.openxmlformats.org/officeDocument/2006/relationships/hyperlink" Target="https://www.abbconnect.nl/details/index.aspx?id=1644940&amp;relatedProdLanguage=nl&amp;relatedProdCountry=nl" TargetMode="External"/><Relationship Id="rId52" Type="http://schemas.openxmlformats.org/officeDocument/2006/relationships/hyperlink" Target="https://www.abbconnect.nl/details/index.aspx?id=1731271&amp;relatedProdLanguage=nl&amp;relatedProdCountry=nl" TargetMode="External"/><Relationship Id="rId60" Type="http://schemas.openxmlformats.org/officeDocument/2006/relationships/hyperlink" Target="https://www.abbconnect.nl/details/index.aspx?id=1644751&amp;relatedProdLanguage=nl&amp;relatedProdCountry=nl" TargetMode="External"/><Relationship Id="rId4" Type="http://schemas.openxmlformats.org/officeDocument/2006/relationships/hyperlink" Target="mailto:nl-schakelmateriaal@abb.com" TargetMode="External"/><Relationship Id="rId9" Type="http://schemas.openxmlformats.org/officeDocument/2006/relationships/hyperlink" Target="https://www.abbconnect.nl/details/index.aspx?id=1644885&amp;relatedProdLanguage=nl&amp;relatedProdCountry=nl" TargetMode="External"/></Relationships>
</file>

<file path=xl/drawings/_rels/drawing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abbconnect.nl/Details/Index.aspx/2CDG510026R0021?languageCode=nl&amp;country=nl" TargetMode="External"/><Relationship Id="rId18" Type="http://schemas.openxmlformats.org/officeDocument/2006/relationships/hyperlink" Target="https://www.abbconnect.nl/details/index.aspx?id=1644973&amp;relatedProdLanguage=nl&amp;relatedProdCountry=nl" TargetMode="External"/><Relationship Id="rId26" Type="http://schemas.openxmlformats.org/officeDocument/2006/relationships/hyperlink" Target="https://www.abbconnect.nl/details/index.aspx?id=2TMA310050B0003&amp;languageCode=nl&amp;country=nl" TargetMode="External"/><Relationship Id="rId39" Type="http://schemas.openxmlformats.org/officeDocument/2006/relationships/hyperlink" Target="https://www.abbconnect.nl/details/index.aspx?id=1644710&amp;relatedProdLanguage=nl&amp;relatedProdCountry=nl" TargetMode="External"/><Relationship Id="rId21" Type="http://schemas.openxmlformats.org/officeDocument/2006/relationships/hyperlink" Target="https://www.abbconnect.nl/details/index.aspx?id=1644951&amp;relatedProdLanguage=nl&amp;relatedProdCountry=nl" TargetMode="External"/><Relationship Id="rId34" Type="http://schemas.openxmlformats.org/officeDocument/2006/relationships/hyperlink" Target="https://www.abbconnect.nl/details/index.aspx?id=1632542&amp;relatedProdLanguage=nl&amp;relatedProdCountry=nl" TargetMode="External"/><Relationship Id="rId42" Type="http://schemas.openxmlformats.org/officeDocument/2006/relationships/hyperlink" Target="https://www.abbconnect.nl/details/index.aspx?id=1644760&amp;relatedProdLanguage=nl&amp;relatedProdCountry=nl" TargetMode="External"/><Relationship Id="rId47" Type="http://schemas.openxmlformats.org/officeDocument/2006/relationships/hyperlink" Target="https://www.abbconnect.nl/details/index.aspx?id=1644699&amp;relatedProdLanguage=nl&amp;relatedProdCountry=nl" TargetMode="External"/><Relationship Id="rId50" Type="http://schemas.openxmlformats.org/officeDocument/2006/relationships/hyperlink" Target="https://www.abbconnect.nl/details/index.aspx?id=1644739&amp;relatedProdLanguage=nl&amp;relatedProdCountry=nl" TargetMode="External"/><Relationship Id="rId55" Type="http://schemas.openxmlformats.org/officeDocument/2006/relationships/hyperlink" Target="https://www.abbconnect.nl/details/index.aspx?id=1723438&amp;relatedProdLanguage=nl&amp;relatedProdCountry=nl" TargetMode="External"/><Relationship Id="rId63" Type="http://schemas.openxmlformats.org/officeDocument/2006/relationships/hyperlink" Target="https://www.abbconnect.nl/details/index.aspx?id=1644782&amp;relatedProdLanguage=nl&amp;relatedProdCountry=nl" TargetMode="External"/><Relationship Id="rId7" Type="http://schemas.openxmlformats.org/officeDocument/2006/relationships/image" Target="../media/image123.png"/><Relationship Id="rId2" Type="http://schemas.openxmlformats.org/officeDocument/2006/relationships/image" Target="../media/image193.tiff"/><Relationship Id="rId16" Type="http://schemas.openxmlformats.org/officeDocument/2006/relationships/hyperlink" Target="https://www.abbconnect.nl/details/index.aspx?id=1625725&amp;relatedProdLanguage=nl&amp;relatedProdCountry=nl" TargetMode="External"/><Relationship Id="rId29" Type="http://schemas.openxmlformats.org/officeDocument/2006/relationships/hyperlink" Target="https://www.abbconnect.nl/details/index.aspx?id=1632466&amp;relatedProdLanguage=nl&amp;relatedProdCountry=nl" TargetMode="External"/><Relationship Id="rId11" Type="http://schemas.openxmlformats.org/officeDocument/2006/relationships/hyperlink" Target="https://www.abbconnect.nl/details/index.aspx?id=1672641&amp;relatedProdLanguage=nl&amp;relatedProdCountry=nl" TargetMode="External"/><Relationship Id="rId24" Type="http://schemas.openxmlformats.org/officeDocument/2006/relationships/hyperlink" Target="https://www.abbconnect.nl/details/index.aspx?id=1644969&amp;relatedProdLanguage=nl&amp;relatedProdCountry=nl" TargetMode="External"/><Relationship Id="rId32" Type="http://schemas.openxmlformats.org/officeDocument/2006/relationships/hyperlink" Target="https://www.abbconnect.nl/details/index.aspx?id=1812009&amp;relatedProdLanguage=nl&amp;relatedProdCountry=nl" TargetMode="External"/><Relationship Id="rId37" Type="http://schemas.openxmlformats.org/officeDocument/2006/relationships/hyperlink" Target="https://www.abbconnect.nl/details/index.aspx?id=1644708&amp;relatedProdLanguage=nl&amp;relatedProdCountry=nl" TargetMode="External"/><Relationship Id="rId40" Type="http://schemas.openxmlformats.org/officeDocument/2006/relationships/hyperlink" Target="https://www.abbconnect.nl/details/index.aspx?id=1644705&amp;relatedProdLanguage=nl&amp;relatedProdCountry=nl" TargetMode="External"/><Relationship Id="rId45" Type="http://schemas.openxmlformats.org/officeDocument/2006/relationships/hyperlink" Target="https://www.abbconnect.nl/details/index.aspx?id=1644812&amp;relatedProdLanguage=nl&amp;relatedProdCountry=nl" TargetMode="External"/><Relationship Id="rId53" Type="http://schemas.openxmlformats.org/officeDocument/2006/relationships/image" Target="../media/image201.svg"/><Relationship Id="rId58" Type="http://schemas.openxmlformats.org/officeDocument/2006/relationships/hyperlink" Target="https://www.abbconnect.nl/details/index.aspx?id=1644839&amp;relatedProdLanguage=nl&amp;relatedProdCountry=nl" TargetMode="External"/><Relationship Id="rId5" Type="http://schemas.openxmlformats.org/officeDocument/2006/relationships/image" Target="../media/image122.png"/><Relationship Id="rId61" Type="http://schemas.openxmlformats.org/officeDocument/2006/relationships/hyperlink" Target="https://www.abbconnect.nl/details/index.aspx?id=1644751&amp;relatedProdLanguage=nl&amp;relatedProdCountry=nl" TargetMode="External"/><Relationship Id="rId19" Type="http://schemas.openxmlformats.org/officeDocument/2006/relationships/hyperlink" Target="https://www.abbconnect.nl/details/index.aspx?id=1644974&amp;relatedProdLanguage=nl&amp;relatedProdCountry=nl" TargetMode="External"/><Relationship Id="rId14" Type="http://schemas.openxmlformats.org/officeDocument/2006/relationships/hyperlink" Target="https://www.abbconnect.nl/details/index.aspx?id=1712833&amp;relatedProdLanguage=nl&amp;relatedProdCountry=nl" TargetMode="External"/><Relationship Id="rId22" Type="http://schemas.openxmlformats.org/officeDocument/2006/relationships/hyperlink" Target="https://www.abbconnect.nl/Details/Index.aspx/2TMA310050B0001?languageCode=nl&amp;country=nl" TargetMode="External"/><Relationship Id="rId27" Type="http://schemas.openxmlformats.org/officeDocument/2006/relationships/hyperlink" Target="https://www.abbconnect.nl/details/index.aspx?id=1644979&amp;relatedProdLanguage=nl&amp;relatedProdCountry=nl" TargetMode="External"/><Relationship Id="rId30" Type="http://schemas.openxmlformats.org/officeDocument/2006/relationships/hyperlink" Target="https://www.abbconnect.nl/details/index.aspx?id=1723440&amp;relatedProdLanguage=nl&amp;relatedProdCountry=nl" TargetMode="External"/><Relationship Id="rId35" Type="http://schemas.openxmlformats.org/officeDocument/2006/relationships/hyperlink" Target="https://www.abbconnect.nl/details/index.aspx?id=1644712&amp;relatedProdLanguage=nl&amp;relatedProdCountry=nl" TargetMode="External"/><Relationship Id="rId43" Type="http://schemas.openxmlformats.org/officeDocument/2006/relationships/hyperlink" Target="https://www.abbconnect.nl/details/index.aspx?id=1644809&amp;relatedProdLanguage=nl&amp;relatedProdCountry=nl" TargetMode="External"/><Relationship Id="rId48" Type="http://schemas.openxmlformats.org/officeDocument/2006/relationships/hyperlink" Target="https://www.abbconnect.nl/details/index.aspx?id=1644940&amp;relatedProdLanguage=nl&amp;relatedProdCountry=nl" TargetMode="External"/><Relationship Id="rId56" Type="http://schemas.openxmlformats.org/officeDocument/2006/relationships/hyperlink" Target="https://www.abbconnect.nl/details/index.aspx?id=1723439&amp;relatedProdLanguage=nl&amp;relatedProdCountry=nl" TargetMode="External"/><Relationship Id="rId64" Type="http://schemas.openxmlformats.org/officeDocument/2006/relationships/image" Target="../media/image202.png"/><Relationship Id="rId8" Type="http://schemas.openxmlformats.org/officeDocument/2006/relationships/image" Target="../media/image195.jpeg"/><Relationship Id="rId51" Type="http://schemas.openxmlformats.org/officeDocument/2006/relationships/hyperlink" Target="https://www.abbconnect.nl/details/index.aspx?id=1644745&amp;relatedProdLanguage=nl&amp;relatedProdCountry=nl" TargetMode="External"/><Relationship Id="rId3" Type="http://schemas.openxmlformats.org/officeDocument/2006/relationships/image" Target="../media/image194.jpeg"/><Relationship Id="rId12" Type="http://schemas.openxmlformats.org/officeDocument/2006/relationships/image" Target="../media/image189.png"/><Relationship Id="rId17" Type="http://schemas.openxmlformats.org/officeDocument/2006/relationships/hyperlink" Target="https://www.abbconnect.nl/details/index.aspx?id=1644711&amp;relatedProdLanguage=nl&amp;relatedProdCountry=nl" TargetMode="External"/><Relationship Id="rId25" Type="http://schemas.openxmlformats.org/officeDocument/2006/relationships/hyperlink" Target="https://www.abbconnect.nl/details/index.aspx?id=1644978&amp;relatedProdLanguage=nl&amp;relatedProdCountry=nl" TargetMode="External"/><Relationship Id="rId33" Type="http://schemas.openxmlformats.org/officeDocument/2006/relationships/hyperlink" Target="https://www.abbconnect.nl/details/index.aspx?id=1730719&amp;relatedProdLanguage=nl&amp;relatedProdCountry=nl" TargetMode="External"/><Relationship Id="rId38" Type="http://schemas.openxmlformats.org/officeDocument/2006/relationships/hyperlink" Target="https://www.abbconnect.nl/details/index.aspx?id=1644709&amp;relatedProdLanguage=nl&amp;relatedProdCountry=nl" TargetMode="External"/><Relationship Id="rId46" Type="http://schemas.openxmlformats.org/officeDocument/2006/relationships/hyperlink" Target="https://www.abbconnect.nl/details/index.aspx?id=1644761&amp;relatedProdLanguage=nl&amp;relatedProdCountry=nl" TargetMode="External"/><Relationship Id="rId59" Type="http://schemas.openxmlformats.org/officeDocument/2006/relationships/hyperlink" Target="https://www.abbconnect.nl/details/index.aspx?id=1644816&amp;relatedProdLanguage=nl&amp;relatedProdCountry=nl" TargetMode="External"/><Relationship Id="rId20" Type="http://schemas.openxmlformats.org/officeDocument/2006/relationships/hyperlink" Target="https://www.abbconnect.nl/details/index.aspx?id=1644975&amp;relatedProdLanguage=nl&amp;relatedProdCountry=nl" TargetMode="External"/><Relationship Id="rId41" Type="http://schemas.openxmlformats.org/officeDocument/2006/relationships/hyperlink" Target="https://www.abbconnect.nl/details/index.aspx?id=1644706&amp;relatedProdLanguage=nl&amp;relatedProdCountry=nl" TargetMode="External"/><Relationship Id="rId54" Type="http://schemas.openxmlformats.org/officeDocument/2006/relationships/hyperlink" Target="https://www.abbconnect.nl/details/index.aspx?id=1632563&amp;relatedProdLanguage=nl&amp;relatedProdCountry=nl" TargetMode="External"/><Relationship Id="rId62" Type="http://schemas.openxmlformats.org/officeDocument/2006/relationships/hyperlink" Target="https://www.abbconnect.nl/details/index.aspx?id=1644776&amp;relatedProdLanguage=nl&amp;relatedProdCountry=nl" TargetMode="External"/><Relationship Id="rId1" Type="http://schemas.openxmlformats.org/officeDocument/2006/relationships/image" Target="../media/image198.jpeg"/><Relationship Id="rId6" Type="http://schemas.openxmlformats.org/officeDocument/2006/relationships/hyperlink" Target="https://www.youtube.com/playlist?list=PLRrIqKishFcARxa6AgFWyo6Q300UtGQvg" TargetMode="External"/><Relationship Id="rId15" Type="http://schemas.openxmlformats.org/officeDocument/2006/relationships/hyperlink" Target="https://www.abbconnect.nl/details/index.aspx?id=1644786&amp;relatedProdLanguage=nl&amp;relatedProdCountry=nl" TargetMode="External"/><Relationship Id="rId23" Type="http://schemas.openxmlformats.org/officeDocument/2006/relationships/hyperlink" Target="https://www.abbconnect.nl/details/index.aspx?id=1644952&amp;relatedProdLanguage=nl&amp;relatedProdCountry=nl" TargetMode="External"/><Relationship Id="rId28" Type="http://schemas.openxmlformats.org/officeDocument/2006/relationships/hyperlink" Target="https://www.abbconnect.nl/details/index.aspx?id=2TMA310050B0004&amp;languageCode=nl&amp;country=nl" TargetMode="External"/><Relationship Id="rId36" Type="http://schemas.openxmlformats.org/officeDocument/2006/relationships/hyperlink" Target="https://www.abbconnect.nl/details/index.aspx?id=1644707&amp;relatedProdLanguage=nl&amp;relatedProdCountry=nl" TargetMode="External"/><Relationship Id="rId49" Type="http://schemas.openxmlformats.org/officeDocument/2006/relationships/hyperlink" Target="https://www.abbconnect.nl/details/index.aspx?id=1644799&amp;relatedProdLanguage=nl&amp;relatedProdCountry=nl" TargetMode="External"/><Relationship Id="rId57" Type="http://schemas.openxmlformats.org/officeDocument/2006/relationships/hyperlink" Target="https://www.abbconnect.nl/details/index.aspx?id=1723437&amp;relatedProdLanguage=nl&amp;relatedProdCountry=nl" TargetMode="External"/><Relationship Id="rId10" Type="http://schemas.openxmlformats.org/officeDocument/2006/relationships/image" Target="../media/image199.png"/><Relationship Id="rId31" Type="http://schemas.openxmlformats.org/officeDocument/2006/relationships/hyperlink" Target="https://www.abbconnect.nl/details/index.aspx?id=1723441&amp;relatedProdLanguage=nl&amp;relatedProdCountry=nl" TargetMode="External"/><Relationship Id="rId44" Type="http://schemas.openxmlformats.org/officeDocument/2006/relationships/hyperlink" Target="https://www.abbconnect.nl/details/index.aspx?id=1644756&amp;relatedProdLanguage=nl&amp;relatedProdCountry=nl" TargetMode="External"/><Relationship Id="rId52" Type="http://schemas.openxmlformats.org/officeDocument/2006/relationships/image" Target="../media/image200.png"/><Relationship Id="rId60" Type="http://schemas.openxmlformats.org/officeDocument/2006/relationships/hyperlink" Target="https://www.abbconnect.nl/details/index.aspx?id=1644806&amp;relatedProdLanguage=nl&amp;relatedProdCountry=nl" TargetMode="External"/><Relationship Id="rId4" Type="http://schemas.openxmlformats.org/officeDocument/2006/relationships/hyperlink" Target="mailto:nl-schakelmateriaal@abb.com" TargetMode="External"/><Relationship Id="rId9" Type="http://schemas.openxmlformats.org/officeDocument/2006/relationships/hyperlink" Target="https://www.busch-jaeger.de/media/content/NL/2021_Busch-Welcome_IP.pdf?_gl=1*duptty*_ga*MTk2MDY5OTk2Ny4xNjkwODAyMTQ4*_ga_N40E6CV9ZN*MTY5MTk5NTYzMS43LjEuMTY5MjAwOTM3OC4wLjAuMA..*_fplc*aE1uRVF3U1VnMU5JTVhia2x5UnpUdUNFWHIwOTJSaTFiaG14dE1ER0FBamY4JTJCTXlsOHlJaEtLajl5MlpqenEydnNKN3J1WlVyeSUyQmx0UFl2Q21lemFwOEYwa0YlMkZSRjFWMDVaNWlGNFA3ZFlPTk5CVEh5Y1lHSVElMkJrUEk4NmclM0QlM0Q." TargetMode="Externa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0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14</xdr:row>
      <xdr:rowOff>0</xdr:rowOff>
    </xdr:from>
    <xdr:to>
      <xdr:col>8</xdr:col>
      <xdr:colOff>0</xdr:colOff>
      <xdr:row>15</xdr:row>
      <xdr:rowOff>1588</xdr:rowOff>
    </xdr:to>
    <xdr:pic>
      <xdr:nvPicPr>
        <xdr:cNvPr id="12" name="Picture 11" descr="http://www.busch-jaeger-katalog.de/files/images_ONLINE/Symbol_wireless.gif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762375" y="177165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18</xdr:row>
      <xdr:rowOff>0</xdr:rowOff>
    </xdr:from>
    <xdr:to>
      <xdr:col>7</xdr:col>
      <xdr:colOff>311150</xdr:colOff>
      <xdr:row>19</xdr:row>
      <xdr:rowOff>6350</xdr:rowOff>
    </xdr:to>
    <xdr:pic>
      <xdr:nvPicPr>
        <xdr:cNvPr id="13" name="Picture 12" descr="http://www.busch-jaeger-katalog.de/files/images_ONLINE/Symbol_wireless.gif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762375" y="177165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158751</xdr:colOff>
      <xdr:row>17</xdr:row>
      <xdr:rowOff>57151</xdr:rowOff>
    </xdr:from>
    <xdr:to>
      <xdr:col>1</xdr:col>
      <xdr:colOff>381001</xdr:colOff>
      <xdr:row>19</xdr:row>
      <xdr:rowOff>74539</xdr:rowOff>
    </xdr:to>
    <xdr:pic>
      <xdr:nvPicPr>
        <xdr:cNvPr id="14" name="Picture 13" descr="http://www.busch-jaeger-katalog.de/files/images_ONLINE/f_8114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28601" y="1943101"/>
          <a:ext cx="222250" cy="2107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152399</xdr:colOff>
      <xdr:row>19</xdr:row>
      <xdr:rowOff>49213</xdr:rowOff>
    </xdr:from>
    <xdr:to>
      <xdr:col>1</xdr:col>
      <xdr:colOff>415925</xdr:colOff>
      <xdr:row>21</xdr:row>
      <xdr:rowOff>73364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2249" y="2157413"/>
          <a:ext cx="234951" cy="221637"/>
        </a:xfrm>
        <a:prstGeom prst="rect">
          <a:avLst/>
        </a:prstGeom>
      </xdr:spPr>
    </xdr:pic>
    <xdr:clientData/>
  </xdr:twoCellAnchor>
  <xdr:twoCellAnchor>
    <xdr:from>
      <xdr:col>1</xdr:col>
      <xdr:colOff>200185</xdr:colOff>
      <xdr:row>28</xdr:row>
      <xdr:rowOff>8574</xdr:rowOff>
    </xdr:from>
    <xdr:to>
      <xdr:col>1</xdr:col>
      <xdr:colOff>381000</xdr:colOff>
      <xdr:row>30</xdr:row>
      <xdr:rowOff>6889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1623" y="2921637"/>
          <a:ext cx="180815" cy="176908"/>
        </a:xfrm>
        <a:prstGeom prst="rect">
          <a:avLst/>
        </a:prstGeom>
      </xdr:spPr>
    </xdr:pic>
    <xdr:clientData/>
  </xdr:twoCellAnchor>
  <xdr:twoCellAnchor>
    <xdr:from>
      <xdr:col>1</xdr:col>
      <xdr:colOff>192405</xdr:colOff>
      <xdr:row>41</xdr:row>
      <xdr:rowOff>15875</xdr:rowOff>
    </xdr:from>
    <xdr:to>
      <xdr:col>1</xdr:col>
      <xdr:colOff>349249</xdr:colOff>
      <xdr:row>42</xdr:row>
      <xdr:rowOff>28658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3843" y="4167188"/>
          <a:ext cx="156844" cy="147720"/>
        </a:xfrm>
        <a:prstGeom prst="rect">
          <a:avLst/>
        </a:prstGeom>
      </xdr:spPr>
    </xdr:pic>
    <xdr:clientData/>
  </xdr:twoCellAnchor>
  <xdr:twoCellAnchor>
    <xdr:from>
      <xdr:col>1</xdr:col>
      <xdr:colOff>144145</xdr:colOff>
      <xdr:row>32</xdr:row>
      <xdr:rowOff>39530</xdr:rowOff>
    </xdr:from>
    <xdr:to>
      <xdr:col>1</xdr:col>
      <xdr:colOff>416719</xdr:colOff>
      <xdr:row>34</xdr:row>
      <xdr:rowOff>39893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5583" y="3385186"/>
          <a:ext cx="272574" cy="182926"/>
        </a:xfrm>
        <a:prstGeom prst="rect">
          <a:avLst/>
        </a:prstGeom>
      </xdr:spPr>
    </xdr:pic>
    <xdr:clientData/>
  </xdr:twoCellAnchor>
  <xdr:twoCellAnchor>
    <xdr:from>
      <xdr:col>1</xdr:col>
      <xdr:colOff>172085</xdr:colOff>
      <xdr:row>43</xdr:row>
      <xdr:rowOff>40641</xdr:rowOff>
    </xdr:from>
    <xdr:to>
      <xdr:col>1</xdr:col>
      <xdr:colOff>364173</xdr:colOff>
      <xdr:row>45</xdr:row>
      <xdr:rowOff>42816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3205" y="4246881"/>
          <a:ext cx="193675" cy="190770"/>
        </a:xfrm>
        <a:prstGeom prst="rect">
          <a:avLst/>
        </a:prstGeom>
      </xdr:spPr>
    </xdr:pic>
    <xdr:clientData/>
  </xdr:twoCellAnchor>
  <xdr:twoCellAnchor>
    <xdr:from>
      <xdr:col>1</xdr:col>
      <xdr:colOff>154516</xdr:colOff>
      <xdr:row>45</xdr:row>
      <xdr:rowOff>49955</xdr:rowOff>
    </xdr:from>
    <xdr:to>
      <xdr:col>1</xdr:col>
      <xdr:colOff>402152</xdr:colOff>
      <xdr:row>47</xdr:row>
      <xdr:rowOff>59374</xdr:rowOff>
    </xdr:to>
    <xdr:pic>
      <xdr:nvPicPr>
        <xdr:cNvPr id="26" name="Picture 25" descr="http://www.busch-jaeger-katalog.de/files/images_ONLINE/f_6255_2.3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25636" y="4428915"/>
          <a:ext cx="249223" cy="2142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146844</xdr:colOff>
      <xdr:row>57</xdr:row>
      <xdr:rowOff>24605</xdr:rowOff>
    </xdr:from>
    <xdr:to>
      <xdr:col>1</xdr:col>
      <xdr:colOff>399535</xdr:colOff>
      <xdr:row>58</xdr:row>
      <xdr:rowOff>95250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8282" y="5128418"/>
          <a:ext cx="252691" cy="209551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64</xdr:row>
      <xdr:rowOff>9526</xdr:rowOff>
    </xdr:from>
    <xdr:to>
      <xdr:col>1</xdr:col>
      <xdr:colOff>268426</xdr:colOff>
      <xdr:row>66</xdr:row>
      <xdr:rowOff>954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0975" y="6543676"/>
          <a:ext cx="255408" cy="242888"/>
        </a:xfrm>
        <a:prstGeom prst="rect">
          <a:avLst/>
        </a:prstGeom>
      </xdr:spPr>
    </xdr:pic>
    <xdr:clientData/>
  </xdr:twoCellAnchor>
  <xdr:twoCellAnchor>
    <xdr:from>
      <xdr:col>1</xdr:col>
      <xdr:colOff>261939</xdr:colOff>
      <xdr:row>64</xdr:row>
      <xdr:rowOff>4761</xdr:rowOff>
    </xdr:from>
    <xdr:to>
      <xdr:col>1</xdr:col>
      <xdr:colOff>530610</xdr:colOff>
      <xdr:row>66</xdr:row>
      <xdr:rowOff>952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23864" y="6538911"/>
          <a:ext cx="260416" cy="247651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71</xdr:row>
      <xdr:rowOff>4764</xdr:rowOff>
    </xdr:from>
    <xdr:to>
      <xdr:col>1</xdr:col>
      <xdr:colOff>301763</xdr:colOff>
      <xdr:row>72</xdr:row>
      <xdr:rowOff>114303</xdr:rowOff>
    </xdr:to>
    <xdr:pic>
      <xdr:nvPicPr>
        <xdr:cNvPr id="37" name="Picture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0500" y="7758114"/>
          <a:ext cx="255408" cy="242888"/>
        </a:xfrm>
        <a:prstGeom prst="rect">
          <a:avLst/>
        </a:prstGeom>
      </xdr:spPr>
    </xdr:pic>
    <xdr:clientData/>
  </xdr:twoCellAnchor>
  <xdr:twoCellAnchor>
    <xdr:from>
      <xdr:col>1</xdr:col>
      <xdr:colOff>271464</xdr:colOff>
      <xdr:row>70</xdr:row>
      <xdr:rowOff>133349</xdr:rowOff>
    </xdr:from>
    <xdr:to>
      <xdr:col>1</xdr:col>
      <xdr:colOff>531880</xdr:colOff>
      <xdr:row>72</xdr:row>
      <xdr:rowOff>111920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33389" y="7753349"/>
          <a:ext cx="260416" cy="247651"/>
        </a:xfrm>
        <a:prstGeom prst="rect">
          <a:avLst/>
        </a:prstGeom>
      </xdr:spPr>
    </xdr:pic>
    <xdr:clientData/>
  </xdr:twoCellAnchor>
  <xdr:oneCellAnchor>
    <xdr:from>
      <xdr:col>1</xdr:col>
      <xdr:colOff>28575</xdr:colOff>
      <xdr:row>75</xdr:row>
      <xdr:rowOff>0</xdr:rowOff>
    </xdr:from>
    <xdr:ext cx="255408" cy="242888"/>
    <xdr:pic>
      <xdr:nvPicPr>
        <xdr:cNvPr id="39" name="Picture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0500" y="7758114"/>
          <a:ext cx="255408" cy="242888"/>
        </a:xfrm>
        <a:prstGeom prst="rect">
          <a:avLst/>
        </a:prstGeom>
      </xdr:spPr>
    </xdr:pic>
    <xdr:clientData/>
  </xdr:oneCellAnchor>
  <xdr:oneCellAnchor>
    <xdr:from>
      <xdr:col>1</xdr:col>
      <xdr:colOff>271464</xdr:colOff>
      <xdr:row>74</xdr:row>
      <xdr:rowOff>133349</xdr:rowOff>
    </xdr:from>
    <xdr:ext cx="260416" cy="247651"/>
    <xdr:pic>
      <xdr:nvPicPr>
        <xdr:cNvPr id="40" name="Picture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33389" y="7753349"/>
          <a:ext cx="260416" cy="247651"/>
        </a:xfrm>
        <a:prstGeom prst="rect">
          <a:avLst/>
        </a:prstGeom>
      </xdr:spPr>
    </xdr:pic>
    <xdr:clientData/>
  </xdr:oneCellAnchor>
  <xdr:twoCellAnchor>
    <xdr:from>
      <xdr:col>1</xdr:col>
      <xdr:colOff>28575</xdr:colOff>
      <xdr:row>75</xdr:row>
      <xdr:rowOff>4764</xdr:rowOff>
    </xdr:from>
    <xdr:to>
      <xdr:col>1</xdr:col>
      <xdr:colOff>283983</xdr:colOff>
      <xdr:row>76</xdr:row>
      <xdr:rowOff>112715</xdr:rowOff>
    </xdr:to>
    <xdr:pic>
      <xdr:nvPicPr>
        <xdr:cNvPr id="44" name="Picture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0500" y="7758114"/>
          <a:ext cx="255408" cy="242888"/>
        </a:xfrm>
        <a:prstGeom prst="rect">
          <a:avLst/>
        </a:prstGeom>
      </xdr:spPr>
    </xdr:pic>
    <xdr:clientData/>
  </xdr:twoCellAnchor>
  <xdr:twoCellAnchor>
    <xdr:from>
      <xdr:col>1</xdr:col>
      <xdr:colOff>271464</xdr:colOff>
      <xdr:row>75</xdr:row>
      <xdr:rowOff>0</xdr:rowOff>
    </xdr:from>
    <xdr:to>
      <xdr:col>1</xdr:col>
      <xdr:colOff>531880</xdr:colOff>
      <xdr:row>76</xdr:row>
      <xdr:rowOff>112714</xdr:rowOff>
    </xdr:to>
    <xdr:pic>
      <xdr:nvPicPr>
        <xdr:cNvPr id="45" name="Picture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33389" y="7753349"/>
          <a:ext cx="260416" cy="247651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78</xdr:row>
      <xdr:rowOff>0</xdr:rowOff>
    </xdr:from>
    <xdr:to>
      <xdr:col>1</xdr:col>
      <xdr:colOff>283983</xdr:colOff>
      <xdr:row>79</xdr:row>
      <xdr:rowOff>107950</xdr:rowOff>
    </xdr:to>
    <xdr:pic>
      <xdr:nvPicPr>
        <xdr:cNvPr id="46" name="Picture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0500" y="8291514"/>
          <a:ext cx="255408" cy="242888"/>
        </a:xfrm>
        <a:prstGeom prst="rect">
          <a:avLst/>
        </a:prstGeom>
      </xdr:spPr>
    </xdr:pic>
    <xdr:clientData/>
  </xdr:twoCellAnchor>
  <xdr:twoCellAnchor>
    <xdr:from>
      <xdr:col>1</xdr:col>
      <xdr:colOff>271464</xdr:colOff>
      <xdr:row>77</xdr:row>
      <xdr:rowOff>133349</xdr:rowOff>
    </xdr:from>
    <xdr:to>
      <xdr:col>1</xdr:col>
      <xdr:colOff>531880</xdr:colOff>
      <xdr:row>79</xdr:row>
      <xdr:rowOff>111125</xdr:rowOff>
    </xdr:to>
    <xdr:pic>
      <xdr:nvPicPr>
        <xdr:cNvPr id="47" name="Picture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33389" y="8286749"/>
          <a:ext cx="260416" cy="247651"/>
        </a:xfrm>
        <a:prstGeom prst="rect">
          <a:avLst/>
        </a:prstGeom>
      </xdr:spPr>
    </xdr:pic>
    <xdr:clientData/>
  </xdr:twoCellAnchor>
  <xdr:twoCellAnchor>
    <xdr:from>
      <xdr:col>1</xdr:col>
      <xdr:colOff>136525</xdr:colOff>
      <xdr:row>80</xdr:row>
      <xdr:rowOff>15875</xdr:rowOff>
    </xdr:from>
    <xdr:to>
      <xdr:col>1</xdr:col>
      <xdr:colOff>455296</xdr:colOff>
      <xdr:row>82</xdr:row>
      <xdr:rowOff>132136</xdr:rowOff>
    </xdr:to>
    <xdr:pic>
      <xdr:nvPicPr>
        <xdr:cNvPr id="59" name="Picture 5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7963" y="7889875"/>
          <a:ext cx="318771" cy="29485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132</xdr:row>
      <xdr:rowOff>0</xdr:rowOff>
    </xdr:from>
    <xdr:to>
      <xdr:col>7</xdr:col>
      <xdr:colOff>311150</xdr:colOff>
      <xdr:row>132</xdr:row>
      <xdr:rowOff>133350</xdr:rowOff>
    </xdr:to>
    <xdr:pic>
      <xdr:nvPicPr>
        <xdr:cNvPr id="61" name="Picture 60" descr="http://www.busch-jaeger-katalog.de/files/images_ONLINE/Symbol_wireless.gif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10025" y="1221105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133350</xdr:colOff>
      <xdr:row>130</xdr:row>
      <xdr:rowOff>42862</xdr:rowOff>
    </xdr:from>
    <xdr:to>
      <xdr:col>1</xdr:col>
      <xdr:colOff>454573</xdr:colOff>
      <xdr:row>132</xdr:row>
      <xdr:rowOff>79057</xdr:rowOff>
    </xdr:to>
    <xdr:pic>
      <xdr:nvPicPr>
        <xdr:cNvPr id="64" name="Picture 6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5275" y="12939712"/>
          <a:ext cx="321223" cy="3047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311150</xdr:colOff>
      <xdr:row>131</xdr:row>
      <xdr:rowOff>133350</xdr:rowOff>
    </xdr:to>
    <xdr:pic>
      <xdr:nvPicPr>
        <xdr:cNvPr id="65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10025" y="1303020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233362</xdr:colOff>
      <xdr:row>136</xdr:row>
      <xdr:rowOff>104775</xdr:rowOff>
    </xdr:from>
    <xdr:to>
      <xdr:col>1</xdr:col>
      <xdr:colOff>379306</xdr:colOff>
      <xdr:row>139</xdr:row>
      <xdr:rowOff>52229</xdr:rowOff>
    </xdr:to>
    <xdr:pic>
      <xdr:nvPicPr>
        <xdr:cNvPr id="56" name="Picture 55" descr="http://abbcloud.blob.core.windows.net/public/images/a4e062cb-1b88-4590-a906-bc79f8a10087/presentation.jpg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95287" y="13887450"/>
          <a:ext cx="130386" cy="266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371476</xdr:colOff>
      <xdr:row>139</xdr:row>
      <xdr:rowOff>22323</xdr:rowOff>
    </xdr:from>
    <xdr:to>
      <xdr:col>1</xdr:col>
      <xdr:colOff>606427</xdr:colOff>
      <xdr:row>140</xdr:row>
      <xdr:rowOff>111452</xdr:rowOff>
    </xdr:to>
    <xdr:pic>
      <xdr:nvPicPr>
        <xdr:cNvPr id="57" name="Picture 56" descr="http://www.busch-jaeger-catalogus.nl/files/images_ONLINE/f_va_z80_1.jpg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33401" y="14205048"/>
          <a:ext cx="228601" cy="2167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233365</xdr:colOff>
      <xdr:row>139</xdr:row>
      <xdr:rowOff>48444</xdr:rowOff>
    </xdr:from>
    <xdr:to>
      <xdr:col>1</xdr:col>
      <xdr:colOff>383860</xdr:colOff>
      <xdr:row>140</xdr:row>
      <xdr:rowOff>73572</xdr:rowOff>
    </xdr:to>
    <xdr:pic>
      <xdr:nvPicPr>
        <xdr:cNvPr id="62" name="Picture 61" descr="http://www.busch-jaeger-catalogus.nl/files/images_ONLINE/f_va_z78_1.jpg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95290" y="14231169"/>
          <a:ext cx="152400" cy="1445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14287</xdr:colOff>
      <xdr:row>139</xdr:row>
      <xdr:rowOff>19050</xdr:rowOff>
    </xdr:from>
    <xdr:to>
      <xdr:col>1</xdr:col>
      <xdr:colOff>264796</xdr:colOff>
      <xdr:row>140</xdr:row>
      <xdr:rowOff>112307</xdr:rowOff>
    </xdr:to>
    <xdr:pic>
      <xdr:nvPicPr>
        <xdr:cNvPr id="63" name="Picture 62" descr="http://www.busch-jaeger-catalogus.nl/files/images_ONLINE/f_va_z80_1.jpg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6212" y="14201775"/>
          <a:ext cx="228601" cy="2167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177800</xdr:colOff>
      <xdr:row>133</xdr:row>
      <xdr:rowOff>31257</xdr:rowOff>
    </xdr:from>
    <xdr:to>
      <xdr:col>1</xdr:col>
      <xdr:colOff>418152</xdr:colOff>
      <xdr:row>134</xdr:row>
      <xdr:rowOff>99219</xdr:rowOff>
    </xdr:to>
    <xdr:pic>
      <xdr:nvPicPr>
        <xdr:cNvPr id="70" name="Picture 69" descr="http://www.busch-jaeger-katalog.de/files/images_ONLINE/f_6226_t.jpg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49238" y="10532570"/>
          <a:ext cx="240352" cy="1116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101602</xdr:colOff>
      <xdr:row>211</xdr:row>
      <xdr:rowOff>7938</xdr:rowOff>
    </xdr:from>
    <xdr:to>
      <xdr:col>1</xdr:col>
      <xdr:colOff>353219</xdr:colOff>
      <xdr:row>213</xdr:row>
      <xdr:rowOff>28259</xdr:rowOff>
    </xdr:to>
    <xdr:pic>
      <xdr:nvPicPr>
        <xdr:cNvPr id="66" name="Grafik 7" descr="S:\SG\free@home\_Bilddatenbank\1409208_Meteodata-140-S-GPS-KNX.tif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/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3040" y="17895094"/>
          <a:ext cx="251617" cy="18700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309563</xdr:colOff>
      <xdr:row>231</xdr:row>
      <xdr:rowOff>28575</xdr:rowOff>
    </xdr:from>
    <xdr:to>
      <xdr:col>1</xdr:col>
      <xdr:colOff>530543</xdr:colOff>
      <xdr:row>232</xdr:row>
      <xdr:rowOff>111124</xdr:rowOff>
    </xdr:to>
    <xdr:pic>
      <xdr:nvPicPr>
        <xdr:cNvPr id="72" name="Picture 7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5763" y="18240375"/>
          <a:ext cx="209550" cy="209550"/>
        </a:xfrm>
        <a:prstGeom prst="rect">
          <a:avLst/>
        </a:prstGeom>
      </xdr:spPr>
    </xdr:pic>
    <xdr:clientData/>
  </xdr:twoCellAnchor>
  <xdr:twoCellAnchor>
    <xdr:from>
      <xdr:col>1</xdr:col>
      <xdr:colOff>100013</xdr:colOff>
      <xdr:row>231</xdr:row>
      <xdr:rowOff>38100</xdr:rowOff>
    </xdr:from>
    <xdr:to>
      <xdr:col>1</xdr:col>
      <xdr:colOff>301943</xdr:colOff>
      <xdr:row>232</xdr:row>
      <xdr:rowOff>111124</xdr:rowOff>
    </xdr:to>
    <xdr:pic>
      <xdr:nvPicPr>
        <xdr:cNvPr id="73" name="Picture 7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6213" y="18249900"/>
          <a:ext cx="200025" cy="200025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234</xdr:row>
      <xdr:rowOff>33337</xdr:rowOff>
    </xdr:from>
    <xdr:to>
      <xdr:col>1</xdr:col>
      <xdr:colOff>304800</xdr:colOff>
      <xdr:row>235</xdr:row>
      <xdr:rowOff>111444</xdr:rowOff>
    </xdr:to>
    <xdr:pic>
      <xdr:nvPicPr>
        <xdr:cNvPr id="74" name="Picture 7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1450" y="18568987"/>
          <a:ext cx="209550" cy="209550"/>
        </a:xfrm>
        <a:prstGeom prst="rect">
          <a:avLst/>
        </a:prstGeom>
      </xdr:spPr>
    </xdr:pic>
    <xdr:clientData/>
  </xdr:twoCellAnchor>
  <xdr:twoCellAnchor>
    <xdr:from>
      <xdr:col>1</xdr:col>
      <xdr:colOff>314326</xdr:colOff>
      <xdr:row>234</xdr:row>
      <xdr:rowOff>33338</xdr:rowOff>
    </xdr:from>
    <xdr:to>
      <xdr:col>1</xdr:col>
      <xdr:colOff>530226</xdr:colOff>
      <xdr:row>235</xdr:row>
      <xdr:rowOff>111445</xdr:rowOff>
    </xdr:to>
    <xdr:pic>
      <xdr:nvPicPr>
        <xdr:cNvPr id="75" name="Picture 7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0526" y="18568988"/>
          <a:ext cx="209550" cy="209550"/>
        </a:xfrm>
        <a:prstGeom prst="rect">
          <a:avLst/>
        </a:prstGeom>
      </xdr:spPr>
    </xdr:pic>
    <xdr:clientData/>
  </xdr:twoCellAnchor>
  <xdr:twoCellAnchor>
    <xdr:from>
      <xdr:col>1</xdr:col>
      <xdr:colOff>195262</xdr:colOff>
      <xdr:row>237</xdr:row>
      <xdr:rowOff>28575</xdr:rowOff>
    </xdr:from>
    <xdr:to>
      <xdr:col>1</xdr:col>
      <xdr:colOff>417195</xdr:colOff>
      <xdr:row>238</xdr:row>
      <xdr:rowOff>79371</xdr:rowOff>
    </xdr:to>
    <xdr:pic>
      <xdr:nvPicPr>
        <xdr:cNvPr id="76" name="Picture 7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1462" y="18897600"/>
          <a:ext cx="200025" cy="200025"/>
        </a:xfrm>
        <a:prstGeom prst="rect">
          <a:avLst/>
        </a:prstGeom>
      </xdr:spPr>
    </xdr:pic>
    <xdr:clientData/>
  </xdr:twoCellAnchor>
  <xdr:twoCellAnchor>
    <xdr:from>
      <xdr:col>1</xdr:col>
      <xdr:colOff>76200</xdr:colOff>
      <xdr:row>240</xdr:row>
      <xdr:rowOff>90487</xdr:rowOff>
    </xdr:from>
    <xdr:to>
      <xdr:col>1</xdr:col>
      <xdr:colOff>342901</xdr:colOff>
      <xdr:row>242</xdr:row>
      <xdr:rowOff>77416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2400" y="19130962"/>
          <a:ext cx="266701" cy="253627"/>
        </a:xfrm>
        <a:prstGeom prst="rect">
          <a:avLst/>
        </a:prstGeom>
      </xdr:spPr>
    </xdr:pic>
    <xdr:clientData/>
  </xdr:twoCellAnchor>
  <xdr:twoCellAnchor>
    <xdr:from>
      <xdr:col>1</xdr:col>
      <xdr:colOff>314325</xdr:colOff>
      <xdr:row>240</xdr:row>
      <xdr:rowOff>79094</xdr:rowOff>
    </xdr:from>
    <xdr:to>
      <xdr:col>1</xdr:col>
      <xdr:colOff>606478</xdr:colOff>
      <xdr:row>242</xdr:row>
      <xdr:rowOff>73027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0525" y="19119569"/>
          <a:ext cx="267388" cy="254281"/>
        </a:xfrm>
        <a:prstGeom prst="rect">
          <a:avLst/>
        </a:prstGeom>
      </xdr:spPr>
    </xdr:pic>
    <xdr:clientData/>
  </xdr:twoCellAnchor>
  <xdr:twoCellAnchor>
    <xdr:from>
      <xdr:col>1</xdr:col>
      <xdr:colOff>100012</xdr:colOff>
      <xdr:row>248</xdr:row>
      <xdr:rowOff>71437</xdr:rowOff>
    </xdr:from>
    <xdr:to>
      <xdr:col>1</xdr:col>
      <xdr:colOff>379160</xdr:colOff>
      <xdr:row>250</xdr:row>
      <xdr:rowOff>74294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6212" y="20016787"/>
          <a:ext cx="260415" cy="247650"/>
        </a:xfrm>
        <a:prstGeom prst="rect">
          <a:avLst/>
        </a:prstGeom>
      </xdr:spPr>
    </xdr:pic>
    <xdr:clientData/>
  </xdr:twoCellAnchor>
  <xdr:twoCellAnchor>
    <xdr:from>
      <xdr:col>1</xdr:col>
      <xdr:colOff>333376</xdr:colOff>
      <xdr:row>248</xdr:row>
      <xdr:rowOff>68542</xdr:rowOff>
    </xdr:from>
    <xdr:to>
      <xdr:col>1</xdr:col>
      <xdr:colOff>607949</xdr:colOff>
      <xdr:row>250</xdr:row>
      <xdr:rowOff>74294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09576" y="20013892"/>
          <a:ext cx="263460" cy="250545"/>
        </a:xfrm>
        <a:prstGeom prst="rect">
          <a:avLst/>
        </a:prstGeom>
      </xdr:spPr>
    </xdr:pic>
    <xdr:clientData/>
  </xdr:twoCellAnchor>
  <xdr:twoCellAnchor>
    <xdr:from>
      <xdr:col>1</xdr:col>
      <xdr:colOff>90487</xdr:colOff>
      <xdr:row>244</xdr:row>
      <xdr:rowOff>71437</xdr:rowOff>
    </xdr:from>
    <xdr:to>
      <xdr:col>1</xdr:col>
      <xdr:colOff>379096</xdr:colOff>
      <xdr:row>246</xdr:row>
      <xdr:rowOff>41219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6687" y="19559587"/>
          <a:ext cx="266701" cy="253627"/>
        </a:xfrm>
        <a:prstGeom prst="rect">
          <a:avLst/>
        </a:prstGeom>
      </xdr:spPr>
    </xdr:pic>
    <xdr:clientData/>
  </xdr:twoCellAnchor>
  <xdr:twoCellAnchor>
    <xdr:from>
      <xdr:col>1</xdr:col>
      <xdr:colOff>323850</xdr:colOff>
      <xdr:row>244</xdr:row>
      <xdr:rowOff>61911</xdr:rowOff>
    </xdr:from>
    <xdr:to>
      <xdr:col>1</xdr:col>
      <xdr:colOff>607864</xdr:colOff>
      <xdr:row>246</xdr:row>
      <xdr:rowOff>39688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00050" y="19550061"/>
          <a:ext cx="275441" cy="261939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251</xdr:row>
      <xdr:rowOff>52387</xdr:rowOff>
    </xdr:from>
    <xdr:to>
      <xdr:col>1</xdr:col>
      <xdr:colOff>417290</xdr:colOff>
      <xdr:row>254</xdr:row>
      <xdr:rowOff>2857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0025" y="20912137"/>
          <a:ext cx="280447" cy="266700"/>
        </a:xfrm>
        <a:prstGeom prst="rect">
          <a:avLst/>
        </a:prstGeom>
      </xdr:spPr>
    </xdr:pic>
    <xdr:clientData/>
  </xdr:twoCellAnchor>
  <xdr:twoCellAnchor>
    <xdr:from>
      <xdr:col>1</xdr:col>
      <xdr:colOff>319088</xdr:colOff>
      <xdr:row>251</xdr:row>
      <xdr:rowOff>52388</xdr:rowOff>
    </xdr:from>
    <xdr:to>
      <xdr:col>1</xdr:col>
      <xdr:colOff>606744</xdr:colOff>
      <xdr:row>254</xdr:row>
      <xdr:rowOff>748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5288" y="20912138"/>
          <a:ext cx="276226" cy="262685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217</xdr:row>
      <xdr:rowOff>103700</xdr:rowOff>
    </xdr:from>
    <xdr:to>
      <xdr:col>1</xdr:col>
      <xdr:colOff>383858</xdr:colOff>
      <xdr:row>219</xdr:row>
      <xdr:rowOff>36511</xdr:rowOff>
    </xdr:to>
    <xdr:pic>
      <xdr:nvPicPr>
        <xdr:cNvPr id="77" name="Picture 7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57175" y="16905800"/>
          <a:ext cx="204788" cy="194749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215</xdr:row>
      <xdr:rowOff>9525</xdr:rowOff>
    </xdr:from>
    <xdr:to>
      <xdr:col>1</xdr:col>
      <xdr:colOff>263525</xdr:colOff>
      <xdr:row>217</xdr:row>
      <xdr:rowOff>35056</xdr:rowOff>
    </xdr:to>
    <xdr:pic>
      <xdr:nvPicPr>
        <xdr:cNvPr id="81" name="Picture 8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525" y="16544925"/>
          <a:ext cx="295275" cy="280801"/>
        </a:xfrm>
        <a:prstGeom prst="rect">
          <a:avLst/>
        </a:prstGeom>
      </xdr:spPr>
    </xdr:pic>
    <xdr:clientData/>
  </xdr:twoCellAnchor>
  <xdr:twoCellAnchor>
    <xdr:from>
      <xdr:col>1</xdr:col>
      <xdr:colOff>119062</xdr:colOff>
      <xdr:row>215</xdr:row>
      <xdr:rowOff>0</xdr:rowOff>
    </xdr:from>
    <xdr:to>
      <xdr:col>1</xdr:col>
      <xdr:colOff>419099</xdr:colOff>
      <xdr:row>217</xdr:row>
      <xdr:rowOff>35242</xdr:rowOff>
    </xdr:to>
    <xdr:pic>
      <xdr:nvPicPr>
        <xdr:cNvPr id="82" name="Picture 8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5262" y="16535400"/>
          <a:ext cx="300037" cy="300037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214</xdr:row>
      <xdr:rowOff>128588</xdr:rowOff>
    </xdr:from>
    <xdr:to>
      <xdr:col>1</xdr:col>
      <xdr:colOff>606742</xdr:colOff>
      <xdr:row>217</xdr:row>
      <xdr:rowOff>34927</xdr:rowOff>
    </xdr:to>
    <xdr:pic>
      <xdr:nvPicPr>
        <xdr:cNvPr id="84" name="Picture 8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1475" y="16530638"/>
          <a:ext cx="309562" cy="30956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215</xdr:row>
      <xdr:rowOff>0</xdr:rowOff>
    </xdr:from>
    <xdr:to>
      <xdr:col>7</xdr:col>
      <xdr:colOff>311150</xdr:colOff>
      <xdr:row>215</xdr:row>
      <xdr:rowOff>133350</xdr:rowOff>
    </xdr:to>
    <xdr:pic>
      <xdr:nvPicPr>
        <xdr:cNvPr id="85" name="Picture 84" descr="http://www.busch-jaeger-katalog.de/files/images_ONLINE/Symbol_wireless.gif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924300" y="1653540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216</xdr:row>
      <xdr:rowOff>0</xdr:rowOff>
    </xdr:from>
    <xdr:to>
      <xdr:col>7</xdr:col>
      <xdr:colOff>311150</xdr:colOff>
      <xdr:row>216</xdr:row>
      <xdr:rowOff>133350</xdr:rowOff>
    </xdr:to>
    <xdr:pic>
      <xdr:nvPicPr>
        <xdr:cNvPr id="86" name="Picture 85" descr="http://www.busch-jaeger-katalog.de/files/images_ONLINE/Symbol_wireless.gif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924300" y="1666875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217</xdr:row>
      <xdr:rowOff>0</xdr:rowOff>
    </xdr:from>
    <xdr:to>
      <xdr:col>7</xdr:col>
      <xdr:colOff>311150</xdr:colOff>
      <xdr:row>217</xdr:row>
      <xdr:rowOff>133350</xdr:rowOff>
    </xdr:to>
    <xdr:pic>
      <xdr:nvPicPr>
        <xdr:cNvPr id="87" name="Picture 86" descr="http://www.busch-jaeger-katalog.de/files/images_ONLINE/Symbol_wireless.gif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924300" y="1680210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218</xdr:row>
      <xdr:rowOff>0</xdr:rowOff>
    </xdr:from>
    <xdr:to>
      <xdr:col>7</xdr:col>
      <xdr:colOff>311150</xdr:colOff>
      <xdr:row>218</xdr:row>
      <xdr:rowOff>133350</xdr:rowOff>
    </xdr:to>
    <xdr:pic>
      <xdr:nvPicPr>
        <xdr:cNvPr id="88" name="Picture 87" descr="http://www.busch-jaeger-katalog.de/files/images_ONLINE/Symbol_wireless.gif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86200" y="1765935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15081</xdr:colOff>
      <xdr:row>258</xdr:row>
      <xdr:rowOff>26195</xdr:rowOff>
    </xdr:from>
    <xdr:to>
      <xdr:col>1</xdr:col>
      <xdr:colOff>217268</xdr:colOff>
      <xdr:row>259</xdr:row>
      <xdr:rowOff>103187</xdr:rowOff>
    </xdr:to>
    <xdr:pic>
      <xdr:nvPicPr>
        <xdr:cNvPr id="92" name="Picture 91" descr="P:\Innovationsprozess\Projektordner\P06008 MidRange Home Automation\WS_Requirements Engineering\_Bilder\C-Scheiben\ohne Bedruckung\RSI_6230-10-212_Wippe_1er.png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6519" y="22751258"/>
          <a:ext cx="202187" cy="2119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250825</xdr:colOff>
      <xdr:row>258</xdr:row>
      <xdr:rowOff>38101</xdr:rowOff>
    </xdr:from>
    <xdr:to>
      <xdr:col>1</xdr:col>
      <xdr:colOff>456406</xdr:colOff>
      <xdr:row>259</xdr:row>
      <xdr:rowOff>103073</xdr:rowOff>
    </xdr:to>
    <xdr:pic>
      <xdr:nvPicPr>
        <xdr:cNvPr id="93" name="Picture 92" descr="P:\Innovationsprozess\Projektordner\P06008 MidRange Home Automation\WS_Requirements Engineering\_Bilder\C-Scheiben\ohne Bedruckung\RSI_6230-10-214_Wippe_1er.png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22263" y="22763164"/>
          <a:ext cx="205581" cy="1999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252412</xdr:colOff>
      <xdr:row>260</xdr:row>
      <xdr:rowOff>14289</xdr:rowOff>
    </xdr:from>
    <xdr:to>
      <xdr:col>1</xdr:col>
      <xdr:colOff>573711</xdr:colOff>
      <xdr:row>262</xdr:row>
      <xdr:rowOff>36195</xdr:rowOff>
    </xdr:to>
    <xdr:pic>
      <xdr:nvPicPr>
        <xdr:cNvPr id="95" name="Picture 94" descr="all-in-one-Future,-Zenith,-UniArt--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28612" y="22017039"/>
          <a:ext cx="331141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260</xdr:row>
      <xdr:rowOff>23813</xdr:rowOff>
    </xdr:from>
    <xdr:to>
      <xdr:col>1</xdr:col>
      <xdr:colOff>268463</xdr:colOff>
      <xdr:row>262</xdr:row>
      <xdr:rowOff>35098</xdr:rowOff>
    </xdr:to>
    <xdr:pic>
      <xdr:nvPicPr>
        <xdr:cNvPr id="96" name="Picture 95" descr="P:\Innovationsprozess\Projektordner\P06008 MidRange Home Automation\WS_Requirements Engineering\_Bilder\C-Scheiben\ohne Bedruckung\fl_6230-10-81_Wippe_1er.png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76200" y="22026563"/>
          <a:ext cx="270685" cy="27100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571501</xdr:colOff>
      <xdr:row>260</xdr:row>
      <xdr:rowOff>23812</xdr:rowOff>
    </xdr:from>
    <xdr:to>
      <xdr:col>2</xdr:col>
      <xdr:colOff>231490</xdr:colOff>
      <xdr:row>262</xdr:row>
      <xdr:rowOff>36224</xdr:rowOff>
    </xdr:to>
    <xdr:pic>
      <xdr:nvPicPr>
        <xdr:cNvPr id="97" name="Picture 96" descr="P:\Innovationsprozess\Projektordner\P06008 MidRange Home Automation\WS_Requirements Engineering\_Bilder\C-Scheiben\ohne Bedruckung\fl_6230-10-83_Wippe_1er.png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647701" y="22026562"/>
          <a:ext cx="275304" cy="2756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47624</xdr:colOff>
      <xdr:row>262</xdr:row>
      <xdr:rowOff>47624</xdr:rowOff>
    </xdr:from>
    <xdr:to>
      <xdr:col>1</xdr:col>
      <xdr:colOff>306387</xdr:colOff>
      <xdr:row>264</xdr:row>
      <xdr:rowOff>74483</xdr:rowOff>
    </xdr:to>
    <xdr:pic>
      <xdr:nvPicPr>
        <xdr:cNvPr id="98" name="Picture 97" descr="all-in-one-Future,-Zenith,-UniArt--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7624" y="22317074"/>
          <a:ext cx="328613" cy="2646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561975</xdr:colOff>
      <xdr:row>262</xdr:row>
      <xdr:rowOff>47623</xdr:rowOff>
    </xdr:from>
    <xdr:to>
      <xdr:col>2</xdr:col>
      <xdr:colOff>264842</xdr:colOff>
      <xdr:row>264</xdr:row>
      <xdr:rowOff>74039</xdr:rowOff>
    </xdr:to>
    <xdr:pic>
      <xdr:nvPicPr>
        <xdr:cNvPr id="99" name="Grafik 20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638175" y="22317073"/>
          <a:ext cx="298814" cy="288351"/>
        </a:xfrm>
        <a:prstGeom prst="rect">
          <a:avLst/>
        </a:prstGeom>
      </xdr:spPr>
    </xdr:pic>
    <xdr:clientData/>
  </xdr:twoCellAnchor>
  <xdr:twoCellAnchor>
    <xdr:from>
      <xdr:col>0</xdr:col>
      <xdr:colOff>42863</xdr:colOff>
      <xdr:row>264</xdr:row>
      <xdr:rowOff>38098</xdr:rowOff>
    </xdr:from>
    <xdr:to>
      <xdr:col>1</xdr:col>
      <xdr:colOff>340692</xdr:colOff>
      <xdr:row>266</xdr:row>
      <xdr:rowOff>112856</xdr:rowOff>
    </xdr:to>
    <xdr:pic>
      <xdr:nvPicPr>
        <xdr:cNvPr id="100" name="Grafik 28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2863" y="22574248"/>
          <a:ext cx="345771" cy="341459"/>
        </a:xfrm>
        <a:prstGeom prst="rect">
          <a:avLst/>
        </a:prstGeom>
      </xdr:spPr>
    </xdr:pic>
    <xdr:clientData/>
  </xdr:twoCellAnchor>
  <xdr:twoCellAnchor>
    <xdr:from>
      <xdr:col>1</xdr:col>
      <xdr:colOff>601345</xdr:colOff>
      <xdr:row>264</xdr:row>
      <xdr:rowOff>79374</xdr:rowOff>
    </xdr:from>
    <xdr:to>
      <xdr:col>2</xdr:col>
      <xdr:colOff>249767</xdr:colOff>
      <xdr:row>266</xdr:row>
      <xdr:rowOff>86360</xdr:rowOff>
    </xdr:to>
    <xdr:grpSp>
      <xdr:nvGrpSpPr>
        <xdr:cNvPr id="101" name="Gruppieren 6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GrpSpPr/>
      </xdr:nvGrpSpPr>
      <xdr:grpSpPr>
        <a:xfrm>
          <a:off x="672465" y="27414854"/>
          <a:ext cx="283422" cy="271146"/>
          <a:chOff x="2425148" y="1302026"/>
          <a:chExt cx="4283765" cy="4263887"/>
        </a:xfrm>
      </xdr:grpSpPr>
      <xdr:pic>
        <xdr:nvPicPr>
          <xdr:cNvPr id="102" name="Grafik 2">
            <a:extLst>
              <a:ext uri="{FF2B5EF4-FFF2-40B4-BE49-F238E27FC236}">
                <a16:creationId xmlns:a16="http://schemas.microsoft.com/office/drawing/2014/main" id="{00000000-0008-0000-0000-00006600000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52" cstate="screen">
            <a:clrChange>
              <a:clrFrom>
                <a:srgbClr val="FFFFFF"/>
              </a:clrFrom>
              <a:clrTo>
                <a:srgbClr val="FFFFFF">
                  <a:alpha val="0"/>
                </a:srgbClr>
              </a:clrTo>
            </a:clrChange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>
            <a:off x="2425148" y="1302026"/>
            <a:ext cx="4283765" cy="4263887"/>
          </a:xfrm>
          <a:prstGeom prst="rect">
            <a:avLst/>
          </a:prstGeom>
        </xdr:spPr>
      </xdr:pic>
      <xdr:pic>
        <xdr:nvPicPr>
          <xdr:cNvPr id="103" name="Grafik 34">
            <a:extLst>
              <a:ext uri="{FF2B5EF4-FFF2-40B4-BE49-F238E27FC236}">
                <a16:creationId xmlns:a16="http://schemas.microsoft.com/office/drawing/2014/main" id="{00000000-0008-0000-0000-00006700000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53" cstate="screen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>
            <a:off x="3312390" y="2148976"/>
            <a:ext cx="2586660" cy="2594474"/>
          </a:xfrm>
          <a:prstGeom prst="rect">
            <a:avLst/>
          </a:prstGeom>
        </xdr:spPr>
      </xdr:pic>
    </xdr:grpSp>
    <xdr:clientData/>
  </xdr:twoCellAnchor>
  <xdr:twoCellAnchor>
    <xdr:from>
      <xdr:col>1</xdr:col>
      <xdr:colOff>290513</xdr:colOff>
      <xdr:row>262</xdr:row>
      <xdr:rowOff>52827</xdr:rowOff>
    </xdr:from>
    <xdr:to>
      <xdr:col>1</xdr:col>
      <xdr:colOff>569465</xdr:colOff>
      <xdr:row>264</xdr:row>
      <xdr:rowOff>41268</xdr:rowOff>
    </xdr:to>
    <xdr:pic>
      <xdr:nvPicPr>
        <xdr:cNvPr id="104" name="Grafik 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6713" y="22322277"/>
          <a:ext cx="264664" cy="264664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290</xdr:row>
      <xdr:rowOff>9523</xdr:rowOff>
    </xdr:from>
    <xdr:to>
      <xdr:col>1</xdr:col>
      <xdr:colOff>188596</xdr:colOff>
      <xdr:row>291</xdr:row>
      <xdr:rowOff>2856</xdr:rowOff>
    </xdr:to>
    <xdr:pic>
      <xdr:nvPicPr>
        <xdr:cNvPr id="79" name="Picture 7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42874" y="26031823"/>
          <a:ext cx="100014" cy="100014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291</xdr:row>
      <xdr:rowOff>23812</xdr:rowOff>
    </xdr:from>
    <xdr:to>
      <xdr:col>1</xdr:col>
      <xdr:colOff>188597</xdr:colOff>
      <xdr:row>291</xdr:row>
      <xdr:rowOff>111127</xdr:rowOff>
    </xdr:to>
    <xdr:pic>
      <xdr:nvPicPr>
        <xdr:cNvPr id="80" name="Picture 79">
          <a:hlinkClick xmlns:r="http://schemas.openxmlformats.org/officeDocument/2006/relationships" r:id="rId56"/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42876" y="26150887"/>
          <a:ext cx="100013" cy="100013"/>
        </a:xfrm>
        <a:prstGeom prst="rect">
          <a:avLst/>
        </a:prstGeom>
      </xdr:spPr>
    </xdr:pic>
    <xdr:clientData/>
  </xdr:twoCellAnchor>
  <xdr:twoCellAnchor>
    <xdr:from>
      <xdr:col>7</xdr:col>
      <xdr:colOff>23813</xdr:colOff>
      <xdr:row>290</xdr:row>
      <xdr:rowOff>80964</xdr:rowOff>
    </xdr:from>
    <xdr:to>
      <xdr:col>7</xdr:col>
      <xdr:colOff>228601</xdr:colOff>
      <xdr:row>293</xdr:row>
      <xdr:rowOff>15083</xdr:rowOff>
    </xdr:to>
    <xdr:pic>
      <xdr:nvPicPr>
        <xdr:cNvPr id="83" name="Picture 82">
          <a:hlinkClick xmlns:r="http://schemas.openxmlformats.org/officeDocument/2006/relationships" r:id="rId58"/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0013" y="26417589"/>
          <a:ext cx="204788" cy="204788"/>
        </a:xfrm>
        <a:prstGeom prst="rect">
          <a:avLst/>
        </a:prstGeom>
      </xdr:spPr>
    </xdr:pic>
    <xdr:clientData/>
  </xdr:twoCellAnchor>
  <xdr:twoCellAnchor>
    <xdr:from>
      <xdr:col>1</xdr:col>
      <xdr:colOff>152401</xdr:colOff>
      <xdr:row>13</xdr:row>
      <xdr:rowOff>25401</xdr:rowOff>
    </xdr:from>
    <xdr:to>
      <xdr:col>1</xdr:col>
      <xdr:colOff>377825</xdr:colOff>
      <xdr:row>15</xdr:row>
      <xdr:rowOff>41854</xdr:rowOff>
    </xdr:to>
    <xdr:pic>
      <xdr:nvPicPr>
        <xdr:cNvPr id="106" name="Picture 105">
          <a:extLst>
            <a:ext uri="{FF2B5EF4-FFF2-40B4-BE49-F238E27FC236}">
              <a16:creationId xmlns:a16="http://schemas.microsoft.com/office/drawing/2014/main" id="{3DFF954C-C86D-4181-8038-F87E37C2B8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3839" y="1569245"/>
          <a:ext cx="225424" cy="199015"/>
        </a:xfrm>
        <a:prstGeom prst="rect">
          <a:avLst/>
        </a:prstGeom>
      </xdr:spPr>
    </xdr:pic>
    <xdr:clientData/>
  </xdr:twoCellAnchor>
  <xdr:twoCellAnchor>
    <xdr:from>
      <xdr:col>1</xdr:col>
      <xdr:colOff>162561</xdr:colOff>
      <xdr:row>34</xdr:row>
      <xdr:rowOff>90954</xdr:rowOff>
    </xdr:from>
    <xdr:to>
      <xdr:col>1</xdr:col>
      <xdr:colOff>379487</xdr:colOff>
      <xdr:row>36</xdr:row>
      <xdr:rowOff>93134</xdr:rowOff>
    </xdr:to>
    <xdr:pic>
      <xdr:nvPicPr>
        <xdr:cNvPr id="108" name="Picture 107">
          <a:extLst>
            <a:ext uri="{FF2B5EF4-FFF2-40B4-BE49-F238E27FC236}">
              <a16:creationId xmlns:a16="http://schemas.microsoft.com/office/drawing/2014/main" id="{7F9072C9-75D3-4DAD-AA98-71F3B61458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4528" y="3587687"/>
          <a:ext cx="216926" cy="222313"/>
        </a:xfrm>
        <a:prstGeom prst="rect">
          <a:avLst/>
        </a:prstGeom>
      </xdr:spPr>
    </xdr:pic>
    <xdr:clientData/>
  </xdr:twoCellAnchor>
  <xdr:twoCellAnchor>
    <xdr:from>
      <xdr:col>1</xdr:col>
      <xdr:colOff>166281</xdr:colOff>
      <xdr:row>141</xdr:row>
      <xdr:rowOff>111125</xdr:rowOff>
    </xdr:from>
    <xdr:to>
      <xdr:col>1</xdr:col>
      <xdr:colOff>413543</xdr:colOff>
      <xdr:row>144</xdr:row>
      <xdr:rowOff>19047</xdr:rowOff>
    </xdr:to>
    <xdr:pic>
      <xdr:nvPicPr>
        <xdr:cNvPr id="107" name="Afbeelding 106">
          <a:extLst>
            <a:ext uri="{FF2B5EF4-FFF2-40B4-BE49-F238E27FC236}">
              <a16:creationId xmlns:a16="http://schemas.microsoft.com/office/drawing/2014/main" id="{A3A837EE-FADC-4A81-ABDA-DE95F1BCA0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37719" y="12438063"/>
          <a:ext cx="247262" cy="2214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127001</xdr:colOff>
      <xdr:row>38</xdr:row>
      <xdr:rowOff>5731</xdr:rowOff>
    </xdr:from>
    <xdr:to>
      <xdr:col>1</xdr:col>
      <xdr:colOff>397437</xdr:colOff>
      <xdr:row>40</xdr:row>
      <xdr:rowOff>59693</xdr:rowOff>
    </xdr:to>
    <xdr:pic>
      <xdr:nvPicPr>
        <xdr:cNvPr id="109" name="Afbeelding 108">
          <a:extLst>
            <a:ext uri="{FF2B5EF4-FFF2-40B4-BE49-F238E27FC236}">
              <a16:creationId xmlns:a16="http://schemas.microsoft.com/office/drawing/2014/main" id="{F3ECD790-1BCF-4FC4-9586-B13C28E542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98121" y="3830971"/>
          <a:ext cx="267260" cy="2381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220</xdr:row>
      <xdr:rowOff>0</xdr:rowOff>
    </xdr:from>
    <xdr:to>
      <xdr:col>7</xdr:col>
      <xdr:colOff>311150</xdr:colOff>
      <xdr:row>220</xdr:row>
      <xdr:rowOff>133350</xdr:rowOff>
    </xdr:to>
    <xdr:pic>
      <xdr:nvPicPr>
        <xdr:cNvPr id="111" name="Picture 87" descr="http://www.busch-jaeger-katalog.de/files/images_ONLINE/Symbol_wireless.gif">
          <a:extLst>
            <a:ext uri="{FF2B5EF4-FFF2-40B4-BE49-F238E27FC236}">
              <a16:creationId xmlns:a16="http://schemas.microsoft.com/office/drawing/2014/main" id="{148DE633-E469-480E-BB55-E558C6A27B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86200" y="1792605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7</xdr:col>
      <xdr:colOff>0</xdr:colOff>
      <xdr:row>221</xdr:row>
      <xdr:rowOff>0</xdr:rowOff>
    </xdr:from>
    <xdr:ext cx="311150" cy="133350"/>
    <xdr:pic>
      <xdr:nvPicPr>
        <xdr:cNvPr id="112" name="Picture 87" descr="http://www.busch-jaeger-katalog.de/files/images_ONLINE/Symbol_wireless.gif">
          <a:extLst>
            <a:ext uri="{FF2B5EF4-FFF2-40B4-BE49-F238E27FC236}">
              <a16:creationId xmlns:a16="http://schemas.microsoft.com/office/drawing/2014/main" id="{43DD3C16-F045-4690-97E0-FA90CAB18E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86200" y="1805940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7</xdr:col>
      <xdr:colOff>0</xdr:colOff>
      <xdr:row>221</xdr:row>
      <xdr:rowOff>0</xdr:rowOff>
    </xdr:from>
    <xdr:to>
      <xdr:col>7</xdr:col>
      <xdr:colOff>311150</xdr:colOff>
      <xdr:row>221</xdr:row>
      <xdr:rowOff>133350</xdr:rowOff>
    </xdr:to>
    <xdr:pic>
      <xdr:nvPicPr>
        <xdr:cNvPr id="113" name="Picture 87" descr="http://www.busch-jaeger-katalog.de/files/images_ONLINE/Symbol_wireless.gif">
          <a:extLst>
            <a:ext uri="{FF2B5EF4-FFF2-40B4-BE49-F238E27FC236}">
              <a16:creationId xmlns:a16="http://schemas.microsoft.com/office/drawing/2014/main" id="{0E345289-33D7-4D5A-83AE-84730B4591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86200" y="1819275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222</xdr:row>
      <xdr:rowOff>0</xdr:rowOff>
    </xdr:from>
    <xdr:to>
      <xdr:col>7</xdr:col>
      <xdr:colOff>311150</xdr:colOff>
      <xdr:row>222</xdr:row>
      <xdr:rowOff>133350</xdr:rowOff>
    </xdr:to>
    <xdr:pic>
      <xdr:nvPicPr>
        <xdr:cNvPr id="114" name="Picture 87" descr="http://www.busch-jaeger-katalog.de/files/images_ONLINE/Symbol_wireless.gif">
          <a:extLst>
            <a:ext uri="{FF2B5EF4-FFF2-40B4-BE49-F238E27FC236}">
              <a16:creationId xmlns:a16="http://schemas.microsoft.com/office/drawing/2014/main" id="{78F0B770-D78A-4BD6-AD95-CF5323F67C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86200" y="1832610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223</xdr:row>
      <xdr:rowOff>0</xdr:rowOff>
    </xdr:from>
    <xdr:to>
      <xdr:col>7</xdr:col>
      <xdr:colOff>311150</xdr:colOff>
      <xdr:row>223</xdr:row>
      <xdr:rowOff>133350</xdr:rowOff>
    </xdr:to>
    <xdr:pic>
      <xdr:nvPicPr>
        <xdr:cNvPr id="115" name="Picture 87" descr="http://www.busch-jaeger-katalog.de/files/images_ONLINE/Symbol_wireless.gif">
          <a:extLst>
            <a:ext uri="{FF2B5EF4-FFF2-40B4-BE49-F238E27FC236}">
              <a16:creationId xmlns:a16="http://schemas.microsoft.com/office/drawing/2014/main" id="{D043DE24-6548-4823-ADAC-6D43DDF225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86200" y="1845945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224</xdr:row>
      <xdr:rowOff>0</xdr:rowOff>
    </xdr:from>
    <xdr:to>
      <xdr:col>7</xdr:col>
      <xdr:colOff>311150</xdr:colOff>
      <xdr:row>224</xdr:row>
      <xdr:rowOff>133350</xdr:rowOff>
    </xdr:to>
    <xdr:pic>
      <xdr:nvPicPr>
        <xdr:cNvPr id="116" name="Picture 87" descr="http://www.busch-jaeger-katalog.de/files/images_ONLINE/Symbol_wireless.gif">
          <a:extLst>
            <a:ext uri="{FF2B5EF4-FFF2-40B4-BE49-F238E27FC236}">
              <a16:creationId xmlns:a16="http://schemas.microsoft.com/office/drawing/2014/main" id="{903F4F87-9918-46A8-8C89-8FA3F50DDC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86200" y="1859280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158750</xdr:colOff>
      <xdr:row>220</xdr:row>
      <xdr:rowOff>6350</xdr:rowOff>
    </xdr:from>
    <xdr:to>
      <xdr:col>1</xdr:col>
      <xdr:colOff>417225</xdr:colOff>
      <xdr:row>221</xdr:row>
      <xdr:rowOff>638</xdr:rowOff>
    </xdr:to>
    <xdr:pic>
      <xdr:nvPicPr>
        <xdr:cNvPr id="90" name="Afbeelding 89">
          <a:extLst>
            <a:ext uri="{FF2B5EF4-FFF2-40B4-BE49-F238E27FC236}">
              <a16:creationId xmlns:a16="http://schemas.microsoft.com/office/drawing/2014/main" id="{FF203A2C-E941-4E24-9E6F-A161E7B351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8600" y="17932400"/>
          <a:ext cx="244187" cy="114300"/>
        </a:xfrm>
        <a:prstGeom prst="rect">
          <a:avLst/>
        </a:prstGeom>
      </xdr:spPr>
    </xdr:pic>
    <xdr:clientData/>
  </xdr:twoCellAnchor>
  <xdr:twoCellAnchor>
    <xdr:from>
      <xdr:col>1</xdr:col>
      <xdr:colOff>196850</xdr:colOff>
      <xdr:row>221</xdr:row>
      <xdr:rowOff>7560</xdr:rowOff>
    </xdr:from>
    <xdr:to>
      <xdr:col>1</xdr:col>
      <xdr:colOff>381071</xdr:colOff>
      <xdr:row>222</xdr:row>
      <xdr:rowOff>34925</xdr:rowOff>
    </xdr:to>
    <xdr:pic>
      <xdr:nvPicPr>
        <xdr:cNvPr id="105" name="Afbeelding 104">
          <a:extLst>
            <a:ext uri="{FF2B5EF4-FFF2-40B4-BE49-F238E27FC236}">
              <a16:creationId xmlns:a16="http://schemas.microsoft.com/office/drawing/2014/main" id="{74C52634-EA18-4142-80B5-AE36A54BDC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6700" y="18200310"/>
          <a:ext cx="184221" cy="157540"/>
        </a:xfrm>
        <a:prstGeom prst="rect">
          <a:avLst/>
        </a:prstGeom>
      </xdr:spPr>
    </xdr:pic>
    <xdr:clientData/>
  </xdr:twoCellAnchor>
  <xdr:twoCellAnchor>
    <xdr:from>
      <xdr:col>1</xdr:col>
      <xdr:colOff>222250</xdr:colOff>
      <xdr:row>222</xdr:row>
      <xdr:rowOff>25400</xdr:rowOff>
    </xdr:from>
    <xdr:to>
      <xdr:col>1</xdr:col>
      <xdr:colOff>379286</xdr:colOff>
      <xdr:row>223</xdr:row>
      <xdr:rowOff>36394</xdr:rowOff>
    </xdr:to>
    <xdr:pic>
      <xdr:nvPicPr>
        <xdr:cNvPr id="117" name="Afbeelding 116">
          <a:extLst>
            <a:ext uri="{FF2B5EF4-FFF2-40B4-BE49-F238E27FC236}">
              <a16:creationId xmlns:a16="http://schemas.microsoft.com/office/drawing/2014/main" id="{7A1D2716-D455-4E3A-967C-BFBC59F426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2100" y="18351500"/>
          <a:ext cx="135763" cy="126881"/>
        </a:xfrm>
        <a:prstGeom prst="rect">
          <a:avLst/>
        </a:prstGeom>
      </xdr:spPr>
    </xdr:pic>
    <xdr:clientData/>
  </xdr:twoCellAnchor>
  <xdr:twoCellAnchor>
    <xdr:from>
      <xdr:col>1</xdr:col>
      <xdr:colOff>228600</xdr:colOff>
      <xdr:row>223</xdr:row>
      <xdr:rowOff>39091</xdr:rowOff>
    </xdr:from>
    <xdr:to>
      <xdr:col>1</xdr:col>
      <xdr:colOff>377825</xdr:colOff>
      <xdr:row>224</xdr:row>
      <xdr:rowOff>568</xdr:rowOff>
    </xdr:to>
    <xdr:pic>
      <xdr:nvPicPr>
        <xdr:cNvPr id="118" name="Afbeelding 117">
          <a:extLst>
            <a:ext uri="{FF2B5EF4-FFF2-40B4-BE49-F238E27FC236}">
              <a16:creationId xmlns:a16="http://schemas.microsoft.com/office/drawing/2014/main" id="{F2734587-ECAE-4905-8507-72C2320D27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8450" y="18498541"/>
          <a:ext cx="139700" cy="81492"/>
        </a:xfrm>
        <a:prstGeom prst="rect">
          <a:avLst/>
        </a:prstGeom>
      </xdr:spPr>
    </xdr:pic>
    <xdr:clientData/>
  </xdr:twoCellAnchor>
  <xdr:twoCellAnchor>
    <xdr:from>
      <xdr:col>1</xdr:col>
      <xdr:colOff>165100</xdr:colOff>
      <xdr:row>224</xdr:row>
      <xdr:rowOff>22159</xdr:rowOff>
    </xdr:from>
    <xdr:to>
      <xdr:col>1</xdr:col>
      <xdr:colOff>455612</xdr:colOff>
      <xdr:row>224</xdr:row>
      <xdr:rowOff>112647</xdr:rowOff>
    </xdr:to>
    <xdr:pic>
      <xdr:nvPicPr>
        <xdr:cNvPr id="119" name="Afbeelding 118">
          <a:extLst>
            <a:ext uri="{FF2B5EF4-FFF2-40B4-BE49-F238E27FC236}">
              <a16:creationId xmlns:a16="http://schemas.microsoft.com/office/drawing/2014/main" id="{E57A469A-04DF-47B5-BC2A-3AEAD967D1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4950" y="18614959"/>
          <a:ext cx="273049" cy="85725"/>
        </a:xfrm>
        <a:prstGeom prst="rect">
          <a:avLst/>
        </a:prstGeom>
      </xdr:spPr>
    </xdr:pic>
    <xdr:clientData/>
  </xdr:twoCellAnchor>
  <xdr:twoCellAnchor>
    <xdr:from>
      <xdr:col>7</xdr:col>
      <xdr:colOff>63500</xdr:colOff>
      <xdr:row>290</xdr:row>
      <xdr:rowOff>6350</xdr:rowOff>
    </xdr:from>
    <xdr:to>
      <xdr:col>7</xdr:col>
      <xdr:colOff>188597</xdr:colOff>
      <xdr:row>291</xdr:row>
      <xdr:rowOff>1588</xdr:rowOff>
    </xdr:to>
    <xdr:pic>
      <xdr:nvPicPr>
        <xdr:cNvPr id="142" name="Picture 78">
          <a:extLst>
            <a:ext uri="{FF2B5EF4-FFF2-40B4-BE49-F238E27FC236}">
              <a16:creationId xmlns:a16="http://schemas.microsoft.com/office/drawing/2014/main" id="{D37FF813-0972-46D3-88D3-315BD03030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49700" y="26847800"/>
          <a:ext cx="100014" cy="103189"/>
        </a:xfrm>
        <a:prstGeom prst="rect">
          <a:avLst/>
        </a:prstGeom>
      </xdr:spPr>
    </xdr:pic>
    <xdr:clientData/>
  </xdr:twoCellAnchor>
  <xdr:twoCellAnchor>
    <xdr:from>
      <xdr:col>6</xdr:col>
      <xdr:colOff>66993</xdr:colOff>
      <xdr:row>293</xdr:row>
      <xdr:rowOff>49054</xdr:rowOff>
    </xdr:from>
    <xdr:to>
      <xdr:col>6</xdr:col>
      <xdr:colOff>442396</xdr:colOff>
      <xdr:row>296</xdr:row>
      <xdr:rowOff>166688</xdr:rowOff>
    </xdr:to>
    <xdr:pic>
      <xdr:nvPicPr>
        <xdr:cNvPr id="165" name="Afbeelding 164" descr="Lichtschakelaars opnieuw beleven">
          <a:hlinkClick xmlns:r="http://schemas.openxmlformats.org/officeDocument/2006/relationships" r:id="rId70" tooltip="Brochure Lichtschakelaars downloaden"/>
          <a:extLst>
            <a:ext uri="{FF2B5EF4-FFF2-40B4-BE49-F238E27FC236}">
              <a16:creationId xmlns:a16="http://schemas.microsoft.com/office/drawing/2014/main" id="{799718EE-E15E-434E-9182-F81942502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225993" y="26266617"/>
          <a:ext cx="375403" cy="518477"/>
        </a:xfrm>
        <a:prstGeom prst="rect">
          <a:avLst/>
        </a:prstGeom>
        <a:noFill/>
        <a:effectLst>
          <a:outerShdw blurRad="50800" dist="38100" dir="2700000" algn="tl" rotWithShape="0">
            <a:prstClr val="black">
              <a:alpha val="40000"/>
            </a:prst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178433</xdr:colOff>
      <xdr:row>15</xdr:row>
      <xdr:rowOff>79375</xdr:rowOff>
    </xdr:from>
    <xdr:to>
      <xdr:col>1</xdr:col>
      <xdr:colOff>340069</xdr:colOff>
      <xdr:row>17</xdr:row>
      <xdr:rowOff>34925</xdr:rowOff>
    </xdr:to>
    <xdr:pic>
      <xdr:nvPicPr>
        <xdr:cNvPr id="151" name="Afbeelding 150">
          <a:extLst>
            <a:ext uri="{FF2B5EF4-FFF2-40B4-BE49-F238E27FC236}">
              <a16:creationId xmlns:a16="http://schemas.microsoft.com/office/drawing/2014/main" id="{9E2563B0-6029-48A1-92AC-12BE9FC85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48283" y="1952625"/>
          <a:ext cx="150206" cy="1733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126431</xdr:colOff>
      <xdr:row>36</xdr:row>
      <xdr:rowOff>43181</xdr:rowOff>
    </xdr:from>
    <xdr:to>
      <xdr:col>1</xdr:col>
      <xdr:colOff>421640</xdr:colOff>
      <xdr:row>38</xdr:row>
      <xdr:rowOff>20909</xdr:rowOff>
    </xdr:to>
    <xdr:pic>
      <xdr:nvPicPr>
        <xdr:cNvPr id="110" name="Picture 109">
          <a:extLst>
            <a:ext uri="{FF2B5EF4-FFF2-40B4-BE49-F238E27FC236}">
              <a16:creationId xmlns:a16="http://schemas.microsoft.com/office/drawing/2014/main" id="{2C61B8B9-5170-49FE-A51E-2598C09A49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8398" y="3785448"/>
          <a:ext cx="299019" cy="257551"/>
        </a:xfrm>
        <a:prstGeom prst="rect">
          <a:avLst/>
        </a:prstGeom>
      </xdr:spPr>
    </xdr:pic>
    <xdr:clientData/>
  </xdr:twoCellAnchor>
  <xdr:twoCellAnchor>
    <xdr:from>
      <xdr:col>8</xdr:col>
      <xdr:colOff>3336</xdr:colOff>
      <xdr:row>293</xdr:row>
      <xdr:rowOff>2323</xdr:rowOff>
    </xdr:from>
    <xdr:to>
      <xdr:col>10</xdr:col>
      <xdr:colOff>89957</xdr:colOff>
      <xdr:row>296</xdr:row>
      <xdr:rowOff>178594</xdr:rowOff>
    </xdr:to>
    <xdr:pic>
      <xdr:nvPicPr>
        <xdr:cNvPr id="146" name="Afbeelding 145" descr="Busch-Welcome® IP Productoverzicht">
          <a:hlinkClick xmlns:r="http://schemas.openxmlformats.org/officeDocument/2006/relationships" r:id="rId74" tooltip="Brochure Busch-Welcome IP downloaden"/>
          <a:extLst>
            <a:ext uri="{FF2B5EF4-FFF2-40B4-BE49-F238E27FC236}">
              <a16:creationId xmlns:a16="http://schemas.microsoft.com/office/drawing/2014/main" id="{2ACE8EBF-95DB-4734-81CE-27E00C23B1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400711" y="26219886"/>
          <a:ext cx="435871" cy="577114"/>
        </a:xfrm>
        <a:prstGeom prst="rect">
          <a:avLst/>
        </a:prstGeom>
        <a:noFill/>
        <a:effectLst>
          <a:outerShdw blurRad="50800" dist="38100" dir="2700000" algn="tl" rotWithShape="0">
            <a:prstClr val="black">
              <a:alpha val="40000"/>
            </a:prst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304957</xdr:colOff>
      <xdr:row>264</xdr:row>
      <xdr:rowOff>69850</xdr:rowOff>
    </xdr:from>
    <xdr:to>
      <xdr:col>1</xdr:col>
      <xdr:colOff>571500</xdr:colOff>
      <xdr:row>266</xdr:row>
      <xdr:rowOff>76440</xdr:rowOff>
    </xdr:to>
    <xdr:pic>
      <xdr:nvPicPr>
        <xdr:cNvPr id="124" name="Afbeelding 123">
          <a:extLst>
            <a:ext uri="{FF2B5EF4-FFF2-40B4-BE49-F238E27FC236}">
              <a16:creationId xmlns:a16="http://schemas.microsoft.com/office/drawing/2014/main" id="{EA7E8AA0-BE56-4BD3-902B-FBF4D14648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4807" y="23412450"/>
          <a:ext cx="266543" cy="27329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213</xdr:row>
      <xdr:rowOff>0</xdr:rowOff>
    </xdr:from>
    <xdr:to>
      <xdr:col>7</xdr:col>
      <xdr:colOff>311150</xdr:colOff>
      <xdr:row>213</xdr:row>
      <xdr:rowOff>133350</xdr:rowOff>
    </xdr:to>
    <xdr:pic>
      <xdr:nvPicPr>
        <xdr:cNvPr id="149" name="Picture 84" descr="http://www.busch-jaeger-katalog.de/files/images_ONLINE/Symbol_wireless.gif">
          <a:extLst>
            <a:ext uri="{FF2B5EF4-FFF2-40B4-BE49-F238E27FC236}">
              <a16:creationId xmlns:a16="http://schemas.microsoft.com/office/drawing/2014/main" id="{DFCC48D8-3075-4DBB-B82D-72ECFD4DD2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71938" y="1803400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59267</xdr:colOff>
      <xdr:row>177</xdr:row>
      <xdr:rowOff>25401</xdr:rowOff>
    </xdr:from>
    <xdr:to>
      <xdr:col>1</xdr:col>
      <xdr:colOff>588433</xdr:colOff>
      <xdr:row>182</xdr:row>
      <xdr:rowOff>36513</xdr:rowOff>
    </xdr:to>
    <xdr:pic>
      <xdr:nvPicPr>
        <xdr:cNvPr id="125" name="Afbeelding 124">
          <a:extLst>
            <a:ext uri="{FF2B5EF4-FFF2-40B4-BE49-F238E27FC236}">
              <a16:creationId xmlns:a16="http://schemas.microsoft.com/office/drawing/2014/main" id="{2A552364-BBA8-40A2-B5FC-BAF4B910D3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9267" y="13669434"/>
          <a:ext cx="601133" cy="601133"/>
        </a:xfrm>
        <a:prstGeom prst="rect">
          <a:avLst/>
        </a:prstGeom>
      </xdr:spPr>
    </xdr:pic>
    <xdr:clientData/>
  </xdr:twoCellAnchor>
  <xdr:twoCellAnchor>
    <xdr:from>
      <xdr:col>0</xdr:col>
      <xdr:colOff>55034</xdr:colOff>
      <xdr:row>181</xdr:row>
      <xdr:rowOff>122767</xdr:rowOff>
    </xdr:from>
    <xdr:to>
      <xdr:col>1</xdr:col>
      <xdr:colOff>588433</xdr:colOff>
      <xdr:row>187</xdr:row>
      <xdr:rowOff>15875</xdr:rowOff>
    </xdr:to>
    <xdr:pic>
      <xdr:nvPicPr>
        <xdr:cNvPr id="127" name="Afbeelding 126">
          <a:extLst>
            <a:ext uri="{FF2B5EF4-FFF2-40B4-BE49-F238E27FC236}">
              <a16:creationId xmlns:a16="http://schemas.microsoft.com/office/drawing/2014/main" id="{C1EC3F14-23E8-4575-B9EF-3D29A4F775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34" y="14232467"/>
          <a:ext cx="605366" cy="605366"/>
        </a:xfrm>
        <a:prstGeom prst="rect">
          <a:avLst/>
        </a:prstGeom>
      </xdr:spPr>
    </xdr:pic>
    <xdr:clientData/>
  </xdr:twoCellAnchor>
  <xdr:twoCellAnchor>
    <xdr:from>
      <xdr:col>0</xdr:col>
      <xdr:colOff>42335</xdr:colOff>
      <xdr:row>187</xdr:row>
      <xdr:rowOff>25401</xdr:rowOff>
    </xdr:from>
    <xdr:to>
      <xdr:col>1</xdr:col>
      <xdr:colOff>302154</xdr:colOff>
      <xdr:row>189</xdr:row>
      <xdr:rowOff>78318</xdr:rowOff>
    </xdr:to>
    <xdr:pic>
      <xdr:nvPicPr>
        <xdr:cNvPr id="135" name="Afbeelding 134">
          <a:extLst>
            <a:ext uri="{FF2B5EF4-FFF2-40B4-BE49-F238E27FC236}">
              <a16:creationId xmlns:a16="http://schemas.microsoft.com/office/drawing/2014/main" id="{2E3204F7-9D2F-453C-813A-EBC78FAB52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2335" y="14850534"/>
          <a:ext cx="330198" cy="330198"/>
        </a:xfrm>
        <a:prstGeom prst="rect">
          <a:avLst/>
        </a:prstGeom>
      </xdr:spPr>
    </xdr:pic>
    <xdr:clientData/>
  </xdr:twoCellAnchor>
  <xdr:twoCellAnchor>
    <xdr:from>
      <xdr:col>1</xdr:col>
      <xdr:colOff>309562</xdr:colOff>
      <xdr:row>187</xdr:row>
      <xdr:rowOff>46568</xdr:rowOff>
    </xdr:from>
    <xdr:to>
      <xdr:col>1</xdr:col>
      <xdr:colOff>592138</xdr:colOff>
      <xdr:row>189</xdr:row>
      <xdr:rowOff>62805</xdr:rowOff>
    </xdr:to>
    <xdr:pic>
      <xdr:nvPicPr>
        <xdr:cNvPr id="133" name="Afbeelding 132">
          <a:extLst>
            <a:ext uri="{FF2B5EF4-FFF2-40B4-BE49-F238E27FC236}">
              <a16:creationId xmlns:a16="http://schemas.microsoft.com/office/drawing/2014/main" id="{FD14D51E-DB62-4903-95E2-26C4F23F3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1000" y="16568474"/>
          <a:ext cx="282576" cy="286112"/>
        </a:xfrm>
        <a:prstGeom prst="rect">
          <a:avLst/>
        </a:prstGeom>
      </xdr:spPr>
    </xdr:pic>
    <xdr:clientData/>
  </xdr:twoCellAnchor>
  <xdr:twoCellAnchor>
    <xdr:from>
      <xdr:col>6</xdr:col>
      <xdr:colOff>502033</xdr:colOff>
      <xdr:row>293</xdr:row>
      <xdr:rowOff>52652</xdr:rowOff>
    </xdr:from>
    <xdr:to>
      <xdr:col>6</xdr:col>
      <xdr:colOff>856087</xdr:colOff>
      <xdr:row>296</xdr:row>
      <xdr:rowOff>162719</xdr:rowOff>
    </xdr:to>
    <xdr:pic>
      <xdr:nvPicPr>
        <xdr:cNvPr id="175" name="Afbeelding 174" descr="Brochure Busch-free@home® flex">
          <a:hlinkClick xmlns:r="http://schemas.openxmlformats.org/officeDocument/2006/relationships" r:id="rId81" tooltip="Brochure Busch-free@home-flex"/>
          <a:extLst>
            <a:ext uri="{FF2B5EF4-FFF2-40B4-BE49-F238E27FC236}">
              <a16:creationId xmlns:a16="http://schemas.microsoft.com/office/drawing/2014/main" id="{4F1CF3C4-22B2-47F1-866F-20C5B6E9F6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661033" y="26270215"/>
          <a:ext cx="354054" cy="510910"/>
        </a:xfrm>
        <a:prstGeom prst="rect">
          <a:avLst/>
        </a:prstGeom>
        <a:noFill/>
        <a:effectLst>
          <a:outerShdw blurRad="50800" dist="38100" dir="2700000" algn="tl" rotWithShape="0">
            <a:prstClr val="black">
              <a:alpha val="40000"/>
            </a:prst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0</xdr:colOff>
      <xdr:row>148</xdr:row>
      <xdr:rowOff>25401</xdr:rowOff>
    </xdr:from>
    <xdr:to>
      <xdr:col>1</xdr:col>
      <xdr:colOff>250722</xdr:colOff>
      <xdr:row>151</xdr:row>
      <xdr:rowOff>55878</xdr:rowOff>
    </xdr:to>
    <xdr:pic>
      <xdr:nvPicPr>
        <xdr:cNvPr id="160" name="Picture 20" descr="Table&#10;&#10;Description automatically generated">
          <a:extLst>
            <a:ext uri="{FF2B5EF4-FFF2-40B4-BE49-F238E27FC236}">
              <a16:creationId xmlns:a16="http://schemas.microsoft.com/office/drawing/2014/main" id="{10DB5D0C-4696-4847-826D-03631264C27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1120" y="13670281"/>
          <a:ext cx="250722" cy="345439"/>
        </a:xfrm>
        <a:prstGeom prst="rect">
          <a:avLst/>
        </a:prstGeom>
      </xdr:spPr>
    </xdr:pic>
    <xdr:clientData/>
  </xdr:twoCellAnchor>
  <xdr:twoCellAnchor>
    <xdr:from>
      <xdr:col>0</xdr:col>
      <xdr:colOff>70261</xdr:colOff>
      <xdr:row>151</xdr:row>
      <xdr:rowOff>45720</xdr:rowOff>
    </xdr:from>
    <xdr:to>
      <xdr:col>1</xdr:col>
      <xdr:colOff>265570</xdr:colOff>
      <xdr:row>154</xdr:row>
      <xdr:rowOff>111445</xdr:rowOff>
    </xdr:to>
    <xdr:pic>
      <xdr:nvPicPr>
        <xdr:cNvPr id="176" name="Picture 41" descr="Diagram, table&#10;&#10;Description automatically generated">
          <a:extLst>
            <a:ext uri="{FF2B5EF4-FFF2-40B4-BE49-F238E27FC236}">
              <a16:creationId xmlns:a16="http://schemas.microsoft.com/office/drawing/2014/main" id="{9E9FCB61-5B14-4A3D-9808-90A362AF7E6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0261" y="14005560"/>
          <a:ext cx="266429" cy="457199"/>
        </a:xfrm>
        <a:prstGeom prst="rect">
          <a:avLst/>
        </a:prstGeom>
      </xdr:spPr>
    </xdr:pic>
    <xdr:clientData/>
  </xdr:twoCellAnchor>
  <xdr:twoCellAnchor>
    <xdr:from>
      <xdr:col>1</xdr:col>
      <xdr:colOff>304800</xdr:colOff>
      <xdr:row>151</xdr:row>
      <xdr:rowOff>63447</xdr:rowOff>
    </xdr:from>
    <xdr:to>
      <xdr:col>1</xdr:col>
      <xdr:colOff>554039</xdr:colOff>
      <xdr:row>154</xdr:row>
      <xdr:rowOff>113507</xdr:rowOff>
    </xdr:to>
    <xdr:pic>
      <xdr:nvPicPr>
        <xdr:cNvPr id="178" name="Picture 40" descr="A picture containing graphical user interface&#10;&#10;Description automatically generated">
          <a:extLst>
            <a:ext uri="{FF2B5EF4-FFF2-40B4-BE49-F238E27FC236}">
              <a16:creationId xmlns:a16="http://schemas.microsoft.com/office/drawing/2014/main" id="{284A610C-4F02-4C37-B3AA-14F69AED82F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75920" y="14023287"/>
          <a:ext cx="254000" cy="446298"/>
        </a:xfrm>
        <a:prstGeom prst="rect">
          <a:avLst/>
        </a:prstGeom>
      </xdr:spPr>
    </xdr:pic>
    <xdr:clientData/>
  </xdr:twoCellAnchor>
  <xdr:twoCellAnchor>
    <xdr:from>
      <xdr:col>1</xdr:col>
      <xdr:colOff>304801</xdr:colOff>
      <xdr:row>148</xdr:row>
      <xdr:rowOff>25401</xdr:rowOff>
    </xdr:from>
    <xdr:to>
      <xdr:col>1</xdr:col>
      <xdr:colOff>550228</xdr:colOff>
      <xdr:row>152</xdr:row>
      <xdr:rowOff>36214</xdr:rowOff>
    </xdr:to>
    <xdr:pic>
      <xdr:nvPicPr>
        <xdr:cNvPr id="179" name="Picture 21" descr="Table&#10;&#10;Description automatically generated">
          <a:extLst>
            <a:ext uri="{FF2B5EF4-FFF2-40B4-BE49-F238E27FC236}">
              <a16:creationId xmlns:a16="http://schemas.microsoft.com/office/drawing/2014/main" id="{54A955C7-08CA-4F6A-BC09-6BB4C1753D0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75921" y="13670281"/>
          <a:ext cx="243839" cy="453089"/>
        </a:xfrm>
        <a:prstGeom prst="rect">
          <a:avLst/>
        </a:prstGeom>
      </xdr:spPr>
    </xdr:pic>
    <xdr:clientData/>
  </xdr:twoCellAnchor>
  <xdr:twoCellAnchor editAs="oneCell">
    <xdr:from>
      <xdr:col>1</xdr:col>
      <xdr:colOff>142240</xdr:colOff>
      <xdr:row>156</xdr:row>
      <xdr:rowOff>81280</xdr:rowOff>
    </xdr:from>
    <xdr:to>
      <xdr:col>1</xdr:col>
      <xdr:colOff>401320</xdr:colOff>
      <xdr:row>158</xdr:row>
      <xdr:rowOff>76200</xdr:rowOff>
    </xdr:to>
    <xdr:pic>
      <xdr:nvPicPr>
        <xdr:cNvPr id="67" name="Afbeelding 66">
          <a:extLst>
            <a:ext uri="{FF2B5EF4-FFF2-40B4-BE49-F238E27FC236}">
              <a16:creationId xmlns:a16="http://schemas.microsoft.com/office/drawing/2014/main" id="{22A01463-0015-4BBB-BEAB-C51FDAE50A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3360" y="14701520"/>
          <a:ext cx="259080" cy="259080"/>
        </a:xfrm>
        <a:prstGeom prst="rect">
          <a:avLst/>
        </a:prstGeom>
      </xdr:spPr>
    </xdr:pic>
    <xdr:clientData/>
  </xdr:twoCellAnchor>
  <xdr:twoCellAnchor>
    <xdr:from>
      <xdr:col>1</xdr:col>
      <xdr:colOff>106680</xdr:colOff>
      <xdr:row>154</xdr:row>
      <xdr:rowOff>96520</xdr:rowOff>
    </xdr:from>
    <xdr:to>
      <xdr:col>1</xdr:col>
      <xdr:colOff>440692</xdr:colOff>
      <xdr:row>157</xdr:row>
      <xdr:rowOff>40638</xdr:rowOff>
    </xdr:to>
    <xdr:pic>
      <xdr:nvPicPr>
        <xdr:cNvPr id="180" name="Afbeelding 179">
          <a:extLst>
            <a:ext uri="{FF2B5EF4-FFF2-40B4-BE49-F238E27FC236}">
              <a16:creationId xmlns:a16="http://schemas.microsoft.com/office/drawing/2014/main" id="{4797A364-731D-43D6-AB4D-035E6BEE5C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7800" y="14452600"/>
          <a:ext cx="340360" cy="340360"/>
        </a:xfrm>
        <a:prstGeom prst="rect">
          <a:avLst/>
        </a:prstGeom>
      </xdr:spPr>
    </xdr:pic>
    <xdr:clientData/>
  </xdr:twoCellAnchor>
  <xdr:twoCellAnchor>
    <xdr:from>
      <xdr:col>4</xdr:col>
      <xdr:colOff>238125</xdr:colOff>
      <xdr:row>293</xdr:row>
      <xdr:rowOff>63499</xdr:rowOff>
    </xdr:from>
    <xdr:to>
      <xdr:col>4</xdr:col>
      <xdr:colOff>597887</xdr:colOff>
      <xdr:row>296</xdr:row>
      <xdr:rowOff>170657</xdr:rowOff>
    </xdr:to>
    <xdr:pic>
      <xdr:nvPicPr>
        <xdr:cNvPr id="71" name="Picture 70">
          <a:hlinkClick xmlns:r="http://schemas.openxmlformats.org/officeDocument/2006/relationships" r:id="rId89" tooltip="Download de brochure Busch-free@home"/>
          <a:extLst>
            <a:ext uri="{FF2B5EF4-FFF2-40B4-BE49-F238E27FC236}">
              <a16:creationId xmlns:a16="http://schemas.microsoft.com/office/drawing/2014/main" id="{F551FDE6-1458-8A16-3357-EBC31ECE5D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7313" y="26281062"/>
          <a:ext cx="359762" cy="508001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6</xdr:col>
      <xdr:colOff>1333499</xdr:colOff>
      <xdr:row>292</xdr:row>
      <xdr:rowOff>15877</xdr:rowOff>
    </xdr:from>
    <xdr:to>
      <xdr:col>6</xdr:col>
      <xdr:colOff>1741953</xdr:colOff>
      <xdr:row>296</xdr:row>
      <xdr:rowOff>170657</xdr:rowOff>
    </xdr:to>
    <xdr:pic>
      <xdr:nvPicPr>
        <xdr:cNvPr id="121" name="Picture 120">
          <a:hlinkClick xmlns:r="http://schemas.openxmlformats.org/officeDocument/2006/relationships" r:id="rId91" tooltip="Download de brochure Deurcommunicatie"/>
          <a:extLst>
            <a:ext uri="{FF2B5EF4-FFF2-40B4-BE49-F238E27FC236}">
              <a16:creationId xmlns:a16="http://schemas.microsoft.com/office/drawing/2014/main" id="{56A0C464-E150-EB6C-4B60-7AAD315E9D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92499" y="26213596"/>
          <a:ext cx="408454" cy="575467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4</xdr:col>
      <xdr:colOff>660447</xdr:colOff>
      <xdr:row>293</xdr:row>
      <xdr:rowOff>23812</xdr:rowOff>
    </xdr:from>
    <xdr:to>
      <xdr:col>6</xdr:col>
      <xdr:colOff>2306</xdr:colOff>
      <xdr:row>296</xdr:row>
      <xdr:rowOff>166688</xdr:rowOff>
    </xdr:to>
    <xdr:pic>
      <xdr:nvPicPr>
        <xdr:cNvPr id="136" name="Picture 135">
          <a:hlinkClick xmlns:r="http://schemas.openxmlformats.org/officeDocument/2006/relationships" r:id="rId93" tooltip="Download de brochure Busch-free@home (volledig overzicht)"/>
          <a:extLst>
            <a:ext uri="{FF2B5EF4-FFF2-40B4-BE49-F238E27FC236}">
              <a16:creationId xmlns:a16="http://schemas.microsoft.com/office/drawing/2014/main" id="{A38583E3-6FFE-A85D-BF84-29CE89511D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79635" y="26241375"/>
          <a:ext cx="381671" cy="543719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6</xdr:col>
      <xdr:colOff>902307</xdr:colOff>
      <xdr:row>293</xdr:row>
      <xdr:rowOff>23813</xdr:rowOff>
    </xdr:from>
    <xdr:to>
      <xdr:col>6</xdr:col>
      <xdr:colOff>1283307</xdr:colOff>
      <xdr:row>296</xdr:row>
      <xdr:rowOff>162719</xdr:rowOff>
    </xdr:to>
    <xdr:pic>
      <xdr:nvPicPr>
        <xdr:cNvPr id="157" name="Picture 156">
          <a:hlinkClick xmlns:r="http://schemas.openxmlformats.org/officeDocument/2006/relationships" r:id="rId95" tooltip="Download de Smarter Home brochure"/>
          <a:extLst>
            <a:ext uri="{FF2B5EF4-FFF2-40B4-BE49-F238E27FC236}">
              <a16:creationId xmlns:a16="http://schemas.microsoft.com/office/drawing/2014/main" id="{0CB58FE6-5197-B7B4-12EF-C7C49EEC28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061307" y="26241376"/>
          <a:ext cx="381000" cy="539749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7</xdr:col>
      <xdr:colOff>0</xdr:colOff>
      <xdr:row>94</xdr:row>
      <xdr:rowOff>0</xdr:rowOff>
    </xdr:from>
    <xdr:to>
      <xdr:col>7</xdr:col>
      <xdr:colOff>311150</xdr:colOff>
      <xdr:row>94</xdr:row>
      <xdr:rowOff>133350</xdr:rowOff>
    </xdr:to>
    <xdr:pic>
      <xdr:nvPicPr>
        <xdr:cNvPr id="196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C2F60B3C-64BC-4769-8394-B081F077A3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71938" y="14648656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95</xdr:row>
      <xdr:rowOff>0</xdr:rowOff>
    </xdr:from>
    <xdr:to>
      <xdr:col>7</xdr:col>
      <xdr:colOff>311150</xdr:colOff>
      <xdr:row>95</xdr:row>
      <xdr:rowOff>133350</xdr:rowOff>
    </xdr:to>
    <xdr:pic>
      <xdr:nvPicPr>
        <xdr:cNvPr id="197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C751FE18-C596-4C37-BAF7-2FE528E32E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71938" y="14783594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186267</xdr:colOff>
      <xdr:row>93</xdr:row>
      <xdr:rowOff>128237</xdr:rowOff>
    </xdr:from>
    <xdr:to>
      <xdr:col>9</xdr:col>
      <xdr:colOff>132505</xdr:colOff>
      <xdr:row>94</xdr:row>
      <xdr:rowOff>116181</xdr:rowOff>
    </xdr:to>
    <xdr:pic>
      <xdr:nvPicPr>
        <xdr:cNvPr id="198" name="Afbeelding 197" descr="Bluetooth - Free multimedia icons">
          <a:extLst>
            <a:ext uri="{FF2B5EF4-FFF2-40B4-BE49-F238E27FC236}">
              <a16:creationId xmlns:a16="http://schemas.microsoft.com/office/drawing/2014/main" id="{EDAA966D-3620-422C-B12F-58E46BF920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605867" y="9129997"/>
          <a:ext cx="139278" cy="1200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95</xdr:row>
      <xdr:rowOff>0</xdr:rowOff>
    </xdr:from>
    <xdr:to>
      <xdr:col>9</xdr:col>
      <xdr:colOff>116418</xdr:colOff>
      <xdr:row>95</xdr:row>
      <xdr:rowOff>131139</xdr:rowOff>
    </xdr:to>
    <xdr:pic>
      <xdr:nvPicPr>
        <xdr:cNvPr id="199" name="Afbeelding 198" descr="Bluetooth - Free multimedia icons">
          <a:extLst>
            <a:ext uri="{FF2B5EF4-FFF2-40B4-BE49-F238E27FC236}">
              <a16:creationId xmlns:a16="http://schemas.microsoft.com/office/drawing/2014/main" id="{0AA51D03-5C01-4F0D-8A19-AE9D4DEF90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68031" y="14783594"/>
          <a:ext cx="116418" cy="1311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38100</xdr:colOff>
      <xdr:row>88</xdr:row>
      <xdr:rowOff>12700</xdr:rowOff>
    </xdr:from>
    <xdr:to>
      <xdr:col>1</xdr:col>
      <xdr:colOff>250802</xdr:colOff>
      <xdr:row>90</xdr:row>
      <xdr:rowOff>35454</xdr:rowOff>
    </xdr:to>
    <xdr:pic>
      <xdr:nvPicPr>
        <xdr:cNvPr id="200" name="Afbeelding 199">
          <a:extLst>
            <a:ext uri="{FF2B5EF4-FFF2-40B4-BE49-F238E27FC236}">
              <a16:creationId xmlns:a16="http://schemas.microsoft.com/office/drawing/2014/main" id="{5F8246FF-25F4-4E49-9F38-2BE6499E5F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100" y="13851731"/>
          <a:ext cx="284140" cy="2926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266513</xdr:colOff>
      <xdr:row>90</xdr:row>
      <xdr:rowOff>71655</xdr:rowOff>
    </xdr:from>
    <xdr:to>
      <xdr:col>1</xdr:col>
      <xdr:colOff>549498</xdr:colOff>
      <xdr:row>92</xdr:row>
      <xdr:rowOff>78320</xdr:rowOff>
    </xdr:to>
    <xdr:pic>
      <xdr:nvPicPr>
        <xdr:cNvPr id="201" name="Afbeelding 200">
          <a:extLst>
            <a:ext uri="{FF2B5EF4-FFF2-40B4-BE49-F238E27FC236}">
              <a16:creationId xmlns:a16="http://schemas.microsoft.com/office/drawing/2014/main" id="{21B56FCC-ED6A-43C3-BD76-CE3DDBBB8D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37951" y="14180561"/>
          <a:ext cx="282985" cy="2765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42333</xdr:colOff>
      <xdr:row>90</xdr:row>
      <xdr:rowOff>71966</xdr:rowOff>
    </xdr:from>
    <xdr:to>
      <xdr:col>1</xdr:col>
      <xdr:colOff>264562</xdr:colOff>
      <xdr:row>92</xdr:row>
      <xdr:rowOff>93132</xdr:rowOff>
    </xdr:to>
    <xdr:pic>
      <xdr:nvPicPr>
        <xdr:cNvPr id="202" name="Afbeelding 201">
          <a:extLst>
            <a:ext uri="{FF2B5EF4-FFF2-40B4-BE49-F238E27FC236}">
              <a16:creationId xmlns:a16="http://schemas.microsoft.com/office/drawing/2014/main" id="{505EC59B-E412-4032-9379-A4095D9D84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2333" y="14180872"/>
          <a:ext cx="293667" cy="2910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266701</xdr:colOff>
      <xdr:row>88</xdr:row>
      <xdr:rowOff>12441</xdr:rowOff>
    </xdr:from>
    <xdr:to>
      <xdr:col>1</xdr:col>
      <xdr:colOff>554040</xdr:colOff>
      <xdr:row>90</xdr:row>
      <xdr:rowOff>38099</xdr:rowOff>
    </xdr:to>
    <xdr:pic>
      <xdr:nvPicPr>
        <xdr:cNvPr id="203" name="Afbeelding 202">
          <a:extLst>
            <a:ext uri="{FF2B5EF4-FFF2-40B4-BE49-F238E27FC236}">
              <a16:creationId xmlns:a16="http://schemas.microsoft.com/office/drawing/2014/main" id="{56A4F65D-2029-40C3-9FF4-0B628F16E6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38139" y="13851472"/>
          <a:ext cx="287339" cy="295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55035</xdr:colOff>
      <xdr:row>94</xdr:row>
      <xdr:rowOff>4235</xdr:rowOff>
    </xdr:from>
    <xdr:to>
      <xdr:col>1</xdr:col>
      <xdr:colOff>231247</xdr:colOff>
      <xdr:row>95</xdr:row>
      <xdr:rowOff>117469</xdr:rowOff>
    </xdr:to>
    <xdr:pic>
      <xdr:nvPicPr>
        <xdr:cNvPr id="204" name="Afbeelding 203">
          <a:extLst>
            <a:ext uri="{FF2B5EF4-FFF2-40B4-BE49-F238E27FC236}">
              <a16:creationId xmlns:a16="http://schemas.microsoft.com/office/drawing/2014/main" id="{1B83FA0C-123F-412D-8AEB-73A2763D4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5035" y="14652891"/>
          <a:ext cx="247650" cy="248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270935</xdr:colOff>
      <xdr:row>94</xdr:row>
      <xdr:rowOff>4235</xdr:rowOff>
    </xdr:from>
    <xdr:to>
      <xdr:col>1</xdr:col>
      <xdr:colOff>515940</xdr:colOff>
      <xdr:row>95</xdr:row>
      <xdr:rowOff>117469</xdr:rowOff>
    </xdr:to>
    <xdr:pic>
      <xdr:nvPicPr>
        <xdr:cNvPr id="205" name="Afbeelding 204">
          <a:extLst>
            <a:ext uri="{FF2B5EF4-FFF2-40B4-BE49-F238E27FC236}">
              <a16:creationId xmlns:a16="http://schemas.microsoft.com/office/drawing/2014/main" id="{E54F56EA-6E3A-44E1-83AE-516FD0D9C6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42373" y="14652891"/>
          <a:ext cx="245005" cy="248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97</xdr:row>
      <xdr:rowOff>0</xdr:rowOff>
    </xdr:from>
    <xdr:to>
      <xdr:col>7</xdr:col>
      <xdr:colOff>311150</xdr:colOff>
      <xdr:row>97</xdr:row>
      <xdr:rowOff>133350</xdr:rowOff>
    </xdr:to>
    <xdr:pic>
      <xdr:nvPicPr>
        <xdr:cNvPr id="206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E3EE579F-4606-4BB8-AA30-B48E9AB7FC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9640094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96</xdr:row>
      <xdr:rowOff>35719</xdr:rowOff>
    </xdr:from>
    <xdr:to>
      <xdr:col>9</xdr:col>
      <xdr:colOff>116418</xdr:colOff>
      <xdr:row>97</xdr:row>
      <xdr:rowOff>127171</xdr:rowOff>
    </xdr:to>
    <xdr:pic>
      <xdr:nvPicPr>
        <xdr:cNvPr id="207" name="Afbeelding 206" descr="Bluetooth - Free multimedia icons">
          <a:extLst>
            <a:ext uri="{FF2B5EF4-FFF2-40B4-BE49-F238E27FC236}">
              <a16:creationId xmlns:a16="http://schemas.microsoft.com/office/drawing/2014/main" id="{7B4585A5-6C62-4174-871E-4E76097012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68031" y="9425782"/>
          <a:ext cx="116418" cy="1311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21166</xdr:colOff>
      <xdr:row>97</xdr:row>
      <xdr:rowOff>54278</xdr:rowOff>
    </xdr:from>
    <xdr:to>
      <xdr:col>1</xdr:col>
      <xdr:colOff>211666</xdr:colOff>
      <xdr:row>98</xdr:row>
      <xdr:rowOff>112184</xdr:rowOff>
    </xdr:to>
    <xdr:pic>
      <xdr:nvPicPr>
        <xdr:cNvPr id="208" name="Afbeelding 207">
          <a:extLst>
            <a:ext uri="{FF2B5EF4-FFF2-40B4-BE49-F238E27FC236}">
              <a16:creationId xmlns:a16="http://schemas.microsoft.com/office/drawing/2014/main" id="{7A25C648-F07C-4A6F-9232-8607483E0E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604" y="15036309"/>
          <a:ext cx="190500" cy="1928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98</xdr:row>
      <xdr:rowOff>0</xdr:rowOff>
    </xdr:from>
    <xdr:to>
      <xdr:col>7</xdr:col>
      <xdr:colOff>311150</xdr:colOff>
      <xdr:row>98</xdr:row>
      <xdr:rowOff>133350</xdr:rowOff>
    </xdr:to>
    <xdr:pic>
      <xdr:nvPicPr>
        <xdr:cNvPr id="209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37A528D1-BADB-467B-89F9-15E19C3E61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71938" y="15116969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98</xdr:row>
      <xdr:rowOff>3968</xdr:rowOff>
    </xdr:from>
    <xdr:to>
      <xdr:col>9</xdr:col>
      <xdr:colOff>116418</xdr:colOff>
      <xdr:row>98</xdr:row>
      <xdr:rowOff>135107</xdr:rowOff>
    </xdr:to>
    <xdr:pic>
      <xdr:nvPicPr>
        <xdr:cNvPr id="210" name="Afbeelding 209" descr="Bluetooth - Free multimedia icons">
          <a:extLst>
            <a:ext uri="{FF2B5EF4-FFF2-40B4-BE49-F238E27FC236}">
              <a16:creationId xmlns:a16="http://schemas.microsoft.com/office/drawing/2014/main" id="{66D4CD81-BA28-47B6-8444-9BB3C082EC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68031" y="9568656"/>
          <a:ext cx="116418" cy="1311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317501</xdr:colOff>
      <xdr:row>97</xdr:row>
      <xdr:rowOff>57470</xdr:rowOff>
    </xdr:from>
    <xdr:to>
      <xdr:col>1</xdr:col>
      <xdr:colOff>496908</xdr:colOff>
      <xdr:row>98</xdr:row>
      <xdr:rowOff>112186</xdr:rowOff>
    </xdr:to>
    <xdr:pic>
      <xdr:nvPicPr>
        <xdr:cNvPr id="211" name="Afbeelding 210">
          <a:extLst>
            <a:ext uri="{FF2B5EF4-FFF2-40B4-BE49-F238E27FC236}">
              <a16:creationId xmlns:a16="http://schemas.microsoft.com/office/drawing/2014/main" id="{E767E7AB-A697-4D9E-93E6-05CC39163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8939" y="15039501"/>
          <a:ext cx="179407" cy="1896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171133</xdr:colOff>
      <xdr:row>169</xdr:row>
      <xdr:rowOff>22225</xdr:rowOff>
    </xdr:from>
    <xdr:to>
      <xdr:col>1</xdr:col>
      <xdr:colOff>344805</xdr:colOff>
      <xdr:row>171</xdr:row>
      <xdr:rowOff>8096</xdr:rowOff>
    </xdr:to>
    <xdr:pic>
      <xdr:nvPicPr>
        <xdr:cNvPr id="213" name="Picture 68" descr="http://fotos.futurasmus-knxgroup.org/ABB/SVS301605.jpg">
          <a:extLst>
            <a:ext uri="{FF2B5EF4-FFF2-40B4-BE49-F238E27FC236}">
              <a16:creationId xmlns:a16="http://schemas.microsoft.com/office/drawing/2014/main" id="{E733DB7A-0882-4291-AEFE-587B274304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42253" y="17243425"/>
          <a:ext cx="173672" cy="143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261938</xdr:colOff>
      <xdr:row>167</xdr:row>
      <xdr:rowOff>1</xdr:rowOff>
    </xdr:from>
    <xdr:to>
      <xdr:col>1</xdr:col>
      <xdr:colOff>551656</xdr:colOff>
      <xdr:row>169</xdr:row>
      <xdr:rowOff>19844</xdr:rowOff>
    </xdr:to>
    <xdr:pic>
      <xdr:nvPicPr>
        <xdr:cNvPr id="224" name="Afbeelding 223">
          <a:extLst>
            <a:ext uri="{FF2B5EF4-FFF2-40B4-BE49-F238E27FC236}">
              <a16:creationId xmlns:a16="http://schemas.microsoft.com/office/drawing/2014/main" id="{D14A4BA9-22E3-BD03-15D5-30DFC2CC68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33376" y="14231939"/>
          <a:ext cx="289718" cy="289718"/>
        </a:xfrm>
        <a:prstGeom prst="rect">
          <a:avLst/>
        </a:prstGeom>
      </xdr:spPr>
    </xdr:pic>
    <xdr:clientData/>
  </xdr:twoCellAnchor>
  <xdr:twoCellAnchor>
    <xdr:from>
      <xdr:col>0</xdr:col>
      <xdr:colOff>67470</xdr:colOff>
      <xdr:row>166</xdr:row>
      <xdr:rowOff>39689</xdr:rowOff>
    </xdr:from>
    <xdr:to>
      <xdr:col>1</xdr:col>
      <xdr:colOff>305593</xdr:colOff>
      <xdr:row>170</xdr:row>
      <xdr:rowOff>15875</xdr:rowOff>
    </xdr:to>
    <xdr:pic>
      <xdr:nvPicPr>
        <xdr:cNvPr id="226" name="Afbeelding 225">
          <a:extLst>
            <a:ext uri="{FF2B5EF4-FFF2-40B4-BE49-F238E27FC236}">
              <a16:creationId xmlns:a16="http://schemas.microsoft.com/office/drawing/2014/main" id="{939870B5-C68E-B8BA-5354-DFC49C19A7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67470" y="14220033"/>
          <a:ext cx="309561" cy="309561"/>
        </a:xfrm>
        <a:prstGeom prst="rect">
          <a:avLst/>
        </a:prstGeom>
      </xdr:spPr>
    </xdr:pic>
    <xdr:clientData/>
  </xdr:twoCellAnchor>
  <xdr:twoCellAnchor>
    <xdr:from>
      <xdr:col>0</xdr:col>
      <xdr:colOff>39688</xdr:colOff>
      <xdr:row>163</xdr:row>
      <xdr:rowOff>111125</xdr:rowOff>
    </xdr:from>
    <xdr:to>
      <xdr:col>1</xdr:col>
      <xdr:colOff>130969</xdr:colOff>
      <xdr:row>165</xdr:row>
      <xdr:rowOff>6954</xdr:rowOff>
    </xdr:to>
    <xdr:pic>
      <xdr:nvPicPr>
        <xdr:cNvPr id="227" name="Afbeelding 226">
          <a:extLst>
            <a:ext uri="{FF2B5EF4-FFF2-40B4-BE49-F238E27FC236}">
              <a16:creationId xmlns:a16="http://schemas.microsoft.com/office/drawing/2014/main" id="{8B969957-E24D-D067-80A5-86C746094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688" y="13886656"/>
          <a:ext cx="162719" cy="165704"/>
        </a:xfrm>
        <a:prstGeom prst="rect">
          <a:avLst/>
        </a:prstGeom>
      </xdr:spPr>
    </xdr:pic>
    <xdr:clientData/>
  </xdr:twoCellAnchor>
  <xdr:twoCellAnchor>
    <xdr:from>
      <xdr:col>1</xdr:col>
      <xdr:colOff>154782</xdr:colOff>
      <xdr:row>163</xdr:row>
      <xdr:rowOff>95251</xdr:rowOff>
    </xdr:from>
    <xdr:to>
      <xdr:col>1</xdr:col>
      <xdr:colOff>333375</xdr:colOff>
      <xdr:row>165</xdr:row>
      <xdr:rowOff>7246</xdr:rowOff>
    </xdr:to>
    <xdr:pic>
      <xdr:nvPicPr>
        <xdr:cNvPr id="228" name="Afbeelding 227">
          <a:extLst>
            <a:ext uri="{FF2B5EF4-FFF2-40B4-BE49-F238E27FC236}">
              <a16:creationId xmlns:a16="http://schemas.microsoft.com/office/drawing/2014/main" id="{57D5A934-BA9D-23FF-46E8-4959FB2CF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6220" y="13870782"/>
          <a:ext cx="178593" cy="181870"/>
        </a:xfrm>
        <a:prstGeom prst="rect">
          <a:avLst/>
        </a:prstGeom>
      </xdr:spPr>
    </xdr:pic>
    <xdr:clientData/>
  </xdr:twoCellAnchor>
  <xdr:twoCellAnchor>
    <xdr:from>
      <xdr:col>1</xdr:col>
      <xdr:colOff>358776</xdr:colOff>
      <xdr:row>163</xdr:row>
      <xdr:rowOff>82289</xdr:rowOff>
    </xdr:from>
    <xdr:to>
      <xdr:col>1</xdr:col>
      <xdr:colOff>551656</xdr:colOff>
      <xdr:row>165</xdr:row>
      <xdr:rowOff>8833</xdr:rowOff>
    </xdr:to>
    <xdr:pic>
      <xdr:nvPicPr>
        <xdr:cNvPr id="229" name="Afbeelding 228">
          <a:extLst>
            <a:ext uri="{FF2B5EF4-FFF2-40B4-BE49-F238E27FC236}">
              <a16:creationId xmlns:a16="http://schemas.microsoft.com/office/drawing/2014/main" id="{2B9CC3B0-EBF5-46E9-A25F-B8417F0E59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30214" y="13857820"/>
          <a:ext cx="192880" cy="196419"/>
        </a:xfrm>
        <a:prstGeom prst="rect">
          <a:avLst/>
        </a:prstGeom>
      </xdr:spPr>
    </xdr:pic>
    <xdr:clientData/>
  </xdr:twoCellAnchor>
  <xdr:twoCellAnchor>
    <xdr:from>
      <xdr:col>1</xdr:col>
      <xdr:colOff>23813</xdr:colOff>
      <xdr:row>268</xdr:row>
      <xdr:rowOff>27781</xdr:rowOff>
    </xdr:from>
    <xdr:to>
      <xdr:col>2</xdr:col>
      <xdr:colOff>246063</xdr:colOff>
      <xdr:row>270</xdr:row>
      <xdr:rowOff>19726</xdr:rowOff>
    </xdr:to>
    <xdr:pic>
      <xdr:nvPicPr>
        <xdr:cNvPr id="35" name="Afbeelding 34">
          <a:extLst>
            <a:ext uri="{FF2B5EF4-FFF2-40B4-BE49-F238E27FC236}">
              <a16:creationId xmlns:a16="http://schemas.microsoft.com/office/drawing/2014/main" id="{2C9C44D2-5A5A-ADF3-96C2-A0DEA2C2B5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5251" y="24133969"/>
          <a:ext cx="857250" cy="261820"/>
        </a:xfrm>
        <a:prstGeom prst="rect">
          <a:avLst/>
        </a:prstGeom>
      </xdr:spPr>
    </xdr:pic>
    <xdr:clientData/>
  </xdr:twoCellAnchor>
  <xdr:twoCellAnchor>
    <xdr:from>
      <xdr:col>12</xdr:col>
      <xdr:colOff>31751</xdr:colOff>
      <xdr:row>1</xdr:row>
      <xdr:rowOff>58281</xdr:rowOff>
    </xdr:from>
    <xdr:to>
      <xdr:col>14</xdr:col>
      <xdr:colOff>123031</xdr:colOff>
      <xdr:row>8</xdr:row>
      <xdr:rowOff>73594</xdr:rowOff>
    </xdr:to>
    <xdr:pic>
      <xdr:nvPicPr>
        <xdr:cNvPr id="22" name="Grafik 6">
          <a:hlinkClick xmlns:r="http://schemas.openxmlformats.org/officeDocument/2006/relationships" r:id="rId114" tooltip="Bekijk hier de laatste apps voor een Smarthome!"/>
          <a:extLst>
            <a:ext uri="{FF2B5EF4-FFF2-40B4-BE49-F238E27FC236}">
              <a16:creationId xmlns:a16="http://schemas.microsoft.com/office/drawing/2014/main" id="{32AD9686-F8EA-4A58-B367-286ED1D429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2595" y="217031"/>
          <a:ext cx="1023936" cy="1015438"/>
        </a:xfrm>
        <a:prstGeom prst="rect">
          <a:avLst/>
        </a:prstGeom>
        <a:effectLst/>
      </xdr:spPr>
    </xdr:pic>
    <xdr:clientData/>
  </xdr:twoCellAnchor>
  <xdr:twoCellAnchor>
    <xdr:from>
      <xdr:col>11</xdr:col>
      <xdr:colOff>23348</xdr:colOff>
      <xdr:row>293</xdr:row>
      <xdr:rowOff>2912</xdr:rowOff>
    </xdr:from>
    <xdr:to>
      <xdr:col>11</xdr:col>
      <xdr:colOff>433108</xdr:colOff>
      <xdr:row>296</xdr:row>
      <xdr:rowOff>182562</xdr:rowOff>
    </xdr:to>
    <xdr:pic>
      <xdr:nvPicPr>
        <xdr:cNvPr id="41" name="Afbeelding 40">
          <a:hlinkClick xmlns:r="http://schemas.openxmlformats.org/officeDocument/2006/relationships" r:id="rId116" tooltip="Download de nieuwe Overzichtsbrochure 2023-2024"/>
          <a:extLst>
            <a:ext uri="{FF2B5EF4-FFF2-40B4-BE49-F238E27FC236}">
              <a16:creationId xmlns:a16="http://schemas.microsoft.com/office/drawing/2014/main" id="{8EB13958-7173-AA87-3C9F-EC5E2B8B7F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889036" y="26220475"/>
          <a:ext cx="409760" cy="580493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1</xdr:col>
      <xdr:colOff>138905</xdr:colOff>
      <xdr:row>304</xdr:row>
      <xdr:rowOff>142874</xdr:rowOff>
    </xdr:from>
    <xdr:to>
      <xdr:col>1</xdr:col>
      <xdr:colOff>382766</xdr:colOff>
      <xdr:row>306</xdr:row>
      <xdr:rowOff>37485</xdr:rowOff>
    </xdr:to>
    <xdr:pic>
      <xdr:nvPicPr>
        <xdr:cNvPr id="9" name="Afbeelding 8">
          <a:extLst>
            <a:ext uri="{FF2B5EF4-FFF2-40B4-BE49-F238E27FC236}">
              <a16:creationId xmlns:a16="http://schemas.microsoft.com/office/drawing/2014/main" id="{D54768BC-C394-43BE-8DF7-0845DF2D20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0343" y="30964187"/>
          <a:ext cx="243861" cy="259736"/>
        </a:xfrm>
        <a:prstGeom prst="rect">
          <a:avLst/>
        </a:prstGeom>
      </xdr:spPr>
    </xdr:pic>
    <xdr:clientData/>
  </xdr:twoCellAnchor>
  <xdr:twoCellAnchor>
    <xdr:from>
      <xdr:col>1</xdr:col>
      <xdr:colOff>186532</xdr:colOff>
      <xdr:row>21</xdr:row>
      <xdr:rowOff>67468</xdr:rowOff>
    </xdr:from>
    <xdr:to>
      <xdr:col>1</xdr:col>
      <xdr:colOff>337344</xdr:colOff>
      <xdr:row>23</xdr:row>
      <xdr:rowOff>17582</xdr:rowOff>
    </xdr:to>
    <xdr:pic>
      <xdr:nvPicPr>
        <xdr:cNvPr id="10" name="Afbeelding 9">
          <a:extLst>
            <a:ext uri="{FF2B5EF4-FFF2-40B4-BE49-F238E27FC236}">
              <a16:creationId xmlns:a16="http://schemas.microsoft.com/office/drawing/2014/main" id="{5B33698F-ABA1-0A81-904A-D5469C316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57970" y="2440781"/>
          <a:ext cx="150812" cy="168395"/>
        </a:xfrm>
        <a:prstGeom prst="rect">
          <a:avLst/>
        </a:prstGeom>
      </xdr:spPr>
    </xdr:pic>
    <xdr:clientData/>
  </xdr:twoCellAnchor>
  <xdr:twoCellAnchor>
    <xdr:from>
      <xdr:col>1</xdr:col>
      <xdr:colOff>502445</xdr:colOff>
      <xdr:row>302</xdr:row>
      <xdr:rowOff>119540</xdr:rowOff>
    </xdr:from>
    <xdr:to>
      <xdr:col>4</xdr:col>
      <xdr:colOff>823912</xdr:colOff>
      <xdr:row>303</xdr:row>
      <xdr:rowOff>568661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FF7AB87D-B80B-F6D7-0716-E9285B860C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73565" y="30665580"/>
          <a:ext cx="1373027" cy="571041"/>
        </a:xfrm>
        <a:prstGeom prst="rect">
          <a:avLst/>
        </a:prstGeom>
      </xdr:spPr>
    </xdr:pic>
    <xdr:clientData/>
  </xdr:twoCellAnchor>
  <xdr:twoCellAnchor>
    <xdr:from>
      <xdr:col>1</xdr:col>
      <xdr:colOff>456406</xdr:colOff>
      <xdr:row>306</xdr:row>
      <xdr:rowOff>167512</xdr:rowOff>
    </xdr:from>
    <xdr:to>
      <xdr:col>8</xdr:col>
      <xdr:colOff>95250</xdr:colOff>
      <xdr:row>308</xdr:row>
      <xdr:rowOff>278301</xdr:rowOff>
    </xdr:to>
    <xdr:pic>
      <xdr:nvPicPr>
        <xdr:cNvPr id="18" name="Afbeelding 17">
          <a:extLst>
            <a:ext uri="{FF2B5EF4-FFF2-40B4-BE49-F238E27FC236}">
              <a16:creationId xmlns:a16="http://schemas.microsoft.com/office/drawing/2014/main" id="{C29F8C7A-15A8-31FE-8527-CA835574F5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27844" y="28837762"/>
          <a:ext cx="3964781" cy="1158539"/>
        </a:xfrm>
        <a:prstGeom prst="rect">
          <a:avLst/>
        </a:prstGeom>
      </xdr:spPr>
    </xdr:pic>
    <xdr:clientData/>
  </xdr:twoCellAnchor>
  <xdr:twoCellAnchor>
    <xdr:from>
      <xdr:col>1</xdr:col>
      <xdr:colOff>150814</xdr:colOff>
      <xdr:row>313</xdr:row>
      <xdr:rowOff>46288</xdr:rowOff>
    </xdr:from>
    <xdr:to>
      <xdr:col>10</xdr:col>
      <xdr:colOff>83345</xdr:colOff>
      <xdr:row>313</xdr:row>
      <xdr:rowOff>1937169</xdr:rowOff>
    </xdr:to>
    <xdr:pic>
      <xdr:nvPicPr>
        <xdr:cNvPr id="36" name="Afbeelding 35">
          <a:extLst>
            <a:ext uri="{FF2B5EF4-FFF2-40B4-BE49-F238E27FC236}">
              <a16:creationId xmlns:a16="http://schemas.microsoft.com/office/drawing/2014/main" id="{29BB0300-D099-F6E5-D25A-D41C0CFBB9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2252" y="30823944"/>
          <a:ext cx="4607718" cy="1890881"/>
        </a:xfrm>
        <a:prstGeom prst="rect">
          <a:avLst/>
        </a:prstGeom>
      </xdr:spPr>
    </xdr:pic>
    <xdr:clientData/>
  </xdr:twoCellAnchor>
  <xdr:twoCellAnchor>
    <xdr:from>
      <xdr:col>2</xdr:col>
      <xdr:colOff>245820</xdr:colOff>
      <xdr:row>358</xdr:row>
      <xdr:rowOff>59531</xdr:rowOff>
    </xdr:from>
    <xdr:to>
      <xdr:col>3</xdr:col>
      <xdr:colOff>57183</xdr:colOff>
      <xdr:row>359</xdr:row>
      <xdr:rowOff>127000</xdr:rowOff>
    </xdr:to>
    <xdr:pic>
      <xdr:nvPicPr>
        <xdr:cNvPr id="54" name="Afbeelding 53">
          <a:extLst>
            <a:ext uri="{FF2B5EF4-FFF2-40B4-BE49-F238E27FC236}">
              <a16:creationId xmlns:a16="http://schemas.microsoft.com/office/drawing/2014/main" id="{8550ADEF-A19E-4D04-503B-A23A50CA72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52258" y="37211000"/>
          <a:ext cx="152675" cy="162719"/>
        </a:xfrm>
        <a:prstGeom prst="rect">
          <a:avLst/>
        </a:prstGeom>
      </xdr:spPr>
    </xdr:pic>
    <xdr:clientData/>
  </xdr:twoCellAnchor>
  <xdr:twoCellAnchor>
    <xdr:from>
      <xdr:col>2</xdr:col>
      <xdr:colOff>263162</xdr:colOff>
      <xdr:row>359</xdr:row>
      <xdr:rowOff>115094</xdr:rowOff>
    </xdr:from>
    <xdr:to>
      <xdr:col>3</xdr:col>
      <xdr:colOff>46596</xdr:colOff>
      <xdr:row>360</xdr:row>
      <xdr:rowOff>130969</xdr:rowOff>
    </xdr:to>
    <xdr:pic>
      <xdr:nvPicPr>
        <xdr:cNvPr id="55" name="Afbeelding 54">
          <a:extLst>
            <a:ext uri="{FF2B5EF4-FFF2-40B4-BE49-F238E27FC236}">
              <a16:creationId xmlns:a16="http://schemas.microsoft.com/office/drawing/2014/main" id="{98735B0C-559D-0C81-C614-1928691B33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69600" y="37361813"/>
          <a:ext cx="124746" cy="150812"/>
        </a:xfrm>
        <a:prstGeom prst="rect">
          <a:avLst/>
        </a:prstGeom>
      </xdr:spPr>
    </xdr:pic>
    <xdr:clientData/>
  </xdr:twoCellAnchor>
  <xdr:twoCellAnchor>
    <xdr:from>
      <xdr:col>1</xdr:col>
      <xdr:colOff>182562</xdr:colOff>
      <xdr:row>309</xdr:row>
      <xdr:rowOff>3968</xdr:rowOff>
    </xdr:from>
    <xdr:to>
      <xdr:col>1</xdr:col>
      <xdr:colOff>392905</xdr:colOff>
      <xdr:row>310</xdr:row>
      <xdr:rowOff>24908</xdr:rowOff>
    </xdr:to>
    <xdr:pic>
      <xdr:nvPicPr>
        <xdr:cNvPr id="60" name="Afbeelding 59">
          <a:extLst>
            <a:ext uri="{FF2B5EF4-FFF2-40B4-BE49-F238E27FC236}">
              <a16:creationId xmlns:a16="http://schemas.microsoft.com/office/drawing/2014/main" id="{F41D5A81-29DF-07A2-5221-E992478003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000" y="30833218"/>
          <a:ext cx="210343" cy="2035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142876</xdr:colOff>
      <xdr:row>29</xdr:row>
      <xdr:rowOff>105437</xdr:rowOff>
    </xdr:from>
    <xdr:to>
      <xdr:col>1</xdr:col>
      <xdr:colOff>421316</xdr:colOff>
      <xdr:row>31</xdr:row>
      <xdr:rowOff>27782</xdr:rowOff>
    </xdr:to>
    <xdr:pic>
      <xdr:nvPicPr>
        <xdr:cNvPr id="69" name="Afbeelding 68">
          <a:extLst>
            <a:ext uri="{FF2B5EF4-FFF2-40B4-BE49-F238E27FC236}">
              <a16:creationId xmlns:a16="http://schemas.microsoft.com/office/drawing/2014/main" id="{FC55D930-BBFF-0FEF-C98E-8B41AD7864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4314" y="3070093"/>
          <a:ext cx="278440" cy="176345"/>
        </a:xfrm>
        <a:prstGeom prst="rect">
          <a:avLst/>
        </a:prstGeom>
      </xdr:spPr>
    </xdr:pic>
    <xdr:clientData/>
  </xdr:twoCellAnchor>
  <xdr:twoCellAnchor>
    <xdr:from>
      <xdr:col>1</xdr:col>
      <xdr:colOff>141474</xdr:colOff>
      <xdr:row>30</xdr:row>
      <xdr:rowOff>119063</xdr:rowOff>
    </xdr:from>
    <xdr:to>
      <xdr:col>1</xdr:col>
      <xdr:colOff>420456</xdr:colOff>
      <xdr:row>32</xdr:row>
      <xdr:rowOff>43657</xdr:rowOff>
    </xdr:to>
    <xdr:pic>
      <xdr:nvPicPr>
        <xdr:cNvPr id="89" name="Afbeelding 88">
          <a:extLst>
            <a:ext uri="{FF2B5EF4-FFF2-40B4-BE49-F238E27FC236}">
              <a16:creationId xmlns:a16="http://schemas.microsoft.com/office/drawing/2014/main" id="{20A6CC51-0F11-28B8-65F7-9C79188A8A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12912" y="3210719"/>
          <a:ext cx="278982" cy="1785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114125</xdr:colOff>
      <xdr:row>42</xdr:row>
      <xdr:rowOff>15875</xdr:rowOff>
    </xdr:from>
    <xdr:to>
      <xdr:col>1</xdr:col>
      <xdr:colOff>405559</xdr:colOff>
      <xdr:row>43</xdr:row>
      <xdr:rowOff>19843</xdr:rowOff>
    </xdr:to>
    <xdr:pic>
      <xdr:nvPicPr>
        <xdr:cNvPr id="91" name="Afbeelding 90">
          <a:extLst>
            <a:ext uri="{FF2B5EF4-FFF2-40B4-BE49-F238E27FC236}">
              <a16:creationId xmlns:a16="http://schemas.microsoft.com/office/drawing/2014/main" id="{E8EBF128-7FAF-836B-3DDA-8A926E7212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85563" y="4397375"/>
          <a:ext cx="291434" cy="1865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1776833</xdr:colOff>
      <xdr:row>292</xdr:row>
      <xdr:rowOff>19843</xdr:rowOff>
    </xdr:from>
    <xdr:to>
      <xdr:col>7</xdr:col>
      <xdr:colOff>273708</xdr:colOff>
      <xdr:row>296</xdr:row>
      <xdr:rowOff>179722</xdr:rowOff>
    </xdr:to>
    <xdr:pic>
      <xdr:nvPicPr>
        <xdr:cNvPr id="11" name="Afbeelding 10">
          <a:hlinkClick xmlns:r="http://schemas.openxmlformats.org/officeDocument/2006/relationships" r:id="rId129" tooltip="Download de bochure van de SmartTouch 10&quot;"/>
          <a:extLst>
            <a:ext uri="{FF2B5EF4-FFF2-40B4-BE49-F238E27FC236}">
              <a16:creationId xmlns:a16="http://schemas.microsoft.com/office/drawing/2014/main" id="{CA86DA2E-5BE3-AD12-C563-E170EBE4CB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35833" y="26217562"/>
          <a:ext cx="409812" cy="580567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1</xdr:col>
      <xdr:colOff>134938</xdr:colOff>
      <xdr:row>314</xdr:row>
      <xdr:rowOff>83344</xdr:rowOff>
    </xdr:from>
    <xdr:to>
      <xdr:col>1</xdr:col>
      <xdr:colOff>388938</xdr:colOff>
      <xdr:row>316</xdr:row>
      <xdr:rowOff>71438</xdr:rowOff>
    </xdr:to>
    <xdr:pic>
      <xdr:nvPicPr>
        <xdr:cNvPr id="58" name="Afbeelding 57">
          <a:extLst>
            <a:ext uri="{FF2B5EF4-FFF2-40B4-BE49-F238E27FC236}">
              <a16:creationId xmlns:a16="http://schemas.microsoft.com/office/drawing/2014/main" id="{81D7387B-D424-4C0A-92F2-612F7A9923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6376" y="33702625"/>
          <a:ext cx="254000" cy="273844"/>
        </a:xfrm>
        <a:prstGeom prst="rect">
          <a:avLst/>
        </a:prstGeom>
      </xdr:spPr>
    </xdr:pic>
    <xdr:clientData/>
  </xdr:twoCellAnchor>
  <xdr:twoCellAnchor>
    <xdr:from>
      <xdr:col>1</xdr:col>
      <xdr:colOff>138906</xdr:colOff>
      <xdr:row>318</xdr:row>
      <xdr:rowOff>170657</xdr:rowOff>
    </xdr:from>
    <xdr:to>
      <xdr:col>1</xdr:col>
      <xdr:colOff>377031</xdr:colOff>
      <xdr:row>320</xdr:row>
      <xdr:rowOff>59322</xdr:rowOff>
    </xdr:to>
    <xdr:pic>
      <xdr:nvPicPr>
        <xdr:cNvPr id="78" name="Afbeelding 77">
          <a:extLst>
            <a:ext uri="{FF2B5EF4-FFF2-40B4-BE49-F238E27FC236}">
              <a16:creationId xmlns:a16="http://schemas.microsoft.com/office/drawing/2014/main" id="{9AB311C9-F334-47EE-9D99-808076C0BA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0344" y="32996188"/>
          <a:ext cx="238125" cy="253790"/>
        </a:xfrm>
        <a:prstGeom prst="rect">
          <a:avLst/>
        </a:prstGeom>
      </xdr:spPr>
    </xdr:pic>
    <xdr:clientData/>
  </xdr:twoCellAnchor>
  <xdr:twoCellAnchor>
    <xdr:from>
      <xdr:col>1</xdr:col>
      <xdr:colOff>134938</xdr:colOff>
      <xdr:row>332</xdr:row>
      <xdr:rowOff>83344</xdr:rowOff>
    </xdr:from>
    <xdr:to>
      <xdr:col>1</xdr:col>
      <xdr:colOff>388938</xdr:colOff>
      <xdr:row>334</xdr:row>
      <xdr:rowOff>71438</xdr:rowOff>
    </xdr:to>
    <xdr:pic>
      <xdr:nvPicPr>
        <xdr:cNvPr id="94" name="Afbeelding 93">
          <a:extLst>
            <a:ext uri="{FF2B5EF4-FFF2-40B4-BE49-F238E27FC236}">
              <a16:creationId xmlns:a16="http://schemas.microsoft.com/office/drawing/2014/main" id="{9576FF45-8D67-43B5-B5FA-27DF366307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6376" y="32265938"/>
          <a:ext cx="254000" cy="265906"/>
        </a:xfrm>
        <a:prstGeom prst="rect">
          <a:avLst/>
        </a:prstGeom>
      </xdr:spPr>
    </xdr:pic>
    <xdr:clientData/>
  </xdr:twoCellAnchor>
  <xdr:twoCellAnchor>
    <xdr:from>
      <xdr:col>1</xdr:col>
      <xdr:colOff>138906</xdr:colOff>
      <xdr:row>336</xdr:row>
      <xdr:rowOff>170657</xdr:rowOff>
    </xdr:from>
    <xdr:to>
      <xdr:col>1</xdr:col>
      <xdr:colOff>377031</xdr:colOff>
      <xdr:row>338</xdr:row>
      <xdr:rowOff>59322</xdr:rowOff>
    </xdr:to>
    <xdr:pic>
      <xdr:nvPicPr>
        <xdr:cNvPr id="120" name="Afbeelding 119">
          <a:extLst>
            <a:ext uri="{FF2B5EF4-FFF2-40B4-BE49-F238E27FC236}">
              <a16:creationId xmlns:a16="http://schemas.microsoft.com/office/drawing/2014/main" id="{DD758953-E935-426B-ACE9-A161AC217A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0344" y="32996188"/>
          <a:ext cx="238125" cy="249822"/>
        </a:xfrm>
        <a:prstGeom prst="rect">
          <a:avLst/>
        </a:prstGeom>
      </xdr:spPr>
    </xdr:pic>
    <xdr:clientData/>
  </xdr:twoCellAnchor>
  <xdr:twoCellAnchor>
    <xdr:from>
      <xdr:col>1</xdr:col>
      <xdr:colOff>134938</xdr:colOff>
      <xdr:row>341</xdr:row>
      <xdr:rowOff>83344</xdr:rowOff>
    </xdr:from>
    <xdr:to>
      <xdr:col>1</xdr:col>
      <xdr:colOff>388938</xdr:colOff>
      <xdr:row>343</xdr:row>
      <xdr:rowOff>71438</xdr:rowOff>
    </xdr:to>
    <xdr:pic>
      <xdr:nvPicPr>
        <xdr:cNvPr id="122" name="Afbeelding 121">
          <a:extLst>
            <a:ext uri="{FF2B5EF4-FFF2-40B4-BE49-F238E27FC236}">
              <a16:creationId xmlns:a16="http://schemas.microsoft.com/office/drawing/2014/main" id="{D0962C83-A9E7-43F8-ADE9-D1428FA1CA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6376" y="32265938"/>
          <a:ext cx="254000" cy="265906"/>
        </a:xfrm>
        <a:prstGeom prst="rect">
          <a:avLst/>
        </a:prstGeom>
      </xdr:spPr>
    </xdr:pic>
    <xdr:clientData/>
  </xdr:twoCellAnchor>
  <xdr:twoCellAnchor>
    <xdr:from>
      <xdr:col>1</xdr:col>
      <xdr:colOff>138906</xdr:colOff>
      <xdr:row>345</xdr:row>
      <xdr:rowOff>170657</xdr:rowOff>
    </xdr:from>
    <xdr:to>
      <xdr:col>1</xdr:col>
      <xdr:colOff>377031</xdr:colOff>
      <xdr:row>347</xdr:row>
      <xdr:rowOff>59322</xdr:rowOff>
    </xdr:to>
    <xdr:pic>
      <xdr:nvPicPr>
        <xdr:cNvPr id="123" name="Afbeelding 122">
          <a:extLst>
            <a:ext uri="{FF2B5EF4-FFF2-40B4-BE49-F238E27FC236}">
              <a16:creationId xmlns:a16="http://schemas.microsoft.com/office/drawing/2014/main" id="{E00CCD46-DA72-4626-A960-A430D99461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0344" y="32996188"/>
          <a:ext cx="238125" cy="249822"/>
        </a:xfrm>
        <a:prstGeom prst="rect">
          <a:avLst/>
        </a:prstGeom>
      </xdr:spPr>
    </xdr:pic>
    <xdr:clientData/>
  </xdr:twoCellAnchor>
  <xdr:twoCellAnchor>
    <xdr:from>
      <xdr:col>1</xdr:col>
      <xdr:colOff>134938</xdr:colOff>
      <xdr:row>350</xdr:row>
      <xdr:rowOff>83344</xdr:rowOff>
    </xdr:from>
    <xdr:to>
      <xdr:col>1</xdr:col>
      <xdr:colOff>388938</xdr:colOff>
      <xdr:row>352</xdr:row>
      <xdr:rowOff>71438</xdr:rowOff>
    </xdr:to>
    <xdr:pic>
      <xdr:nvPicPr>
        <xdr:cNvPr id="126" name="Afbeelding 125">
          <a:extLst>
            <a:ext uri="{FF2B5EF4-FFF2-40B4-BE49-F238E27FC236}">
              <a16:creationId xmlns:a16="http://schemas.microsoft.com/office/drawing/2014/main" id="{7905A460-51A9-4E7E-B989-4870433F04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6376" y="32265938"/>
          <a:ext cx="254000" cy="265906"/>
        </a:xfrm>
        <a:prstGeom prst="rect">
          <a:avLst/>
        </a:prstGeom>
      </xdr:spPr>
    </xdr:pic>
    <xdr:clientData/>
  </xdr:twoCellAnchor>
  <xdr:twoCellAnchor>
    <xdr:from>
      <xdr:col>1</xdr:col>
      <xdr:colOff>138906</xdr:colOff>
      <xdr:row>354</xdr:row>
      <xdr:rowOff>170657</xdr:rowOff>
    </xdr:from>
    <xdr:to>
      <xdr:col>1</xdr:col>
      <xdr:colOff>377031</xdr:colOff>
      <xdr:row>356</xdr:row>
      <xdr:rowOff>59322</xdr:rowOff>
    </xdr:to>
    <xdr:pic>
      <xdr:nvPicPr>
        <xdr:cNvPr id="128" name="Afbeelding 127">
          <a:extLst>
            <a:ext uri="{FF2B5EF4-FFF2-40B4-BE49-F238E27FC236}">
              <a16:creationId xmlns:a16="http://schemas.microsoft.com/office/drawing/2014/main" id="{AA7453DC-CEFA-4776-9E13-DEB34BC9F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0344" y="32996188"/>
          <a:ext cx="238125" cy="249822"/>
        </a:xfrm>
        <a:prstGeom prst="rect">
          <a:avLst/>
        </a:prstGeom>
      </xdr:spPr>
    </xdr:pic>
    <xdr:clientData/>
  </xdr:twoCellAnchor>
  <xdr:twoCellAnchor>
    <xdr:from>
      <xdr:col>1</xdr:col>
      <xdr:colOff>134938</xdr:colOff>
      <xdr:row>323</xdr:row>
      <xdr:rowOff>83344</xdr:rowOff>
    </xdr:from>
    <xdr:to>
      <xdr:col>1</xdr:col>
      <xdr:colOff>388938</xdr:colOff>
      <xdr:row>325</xdr:row>
      <xdr:rowOff>71438</xdr:rowOff>
    </xdr:to>
    <xdr:pic>
      <xdr:nvPicPr>
        <xdr:cNvPr id="129" name="Afbeelding 128">
          <a:extLst>
            <a:ext uri="{FF2B5EF4-FFF2-40B4-BE49-F238E27FC236}">
              <a16:creationId xmlns:a16="http://schemas.microsoft.com/office/drawing/2014/main" id="{646AAA83-1C2E-4A41-8425-174292F45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6376" y="32265938"/>
          <a:ext cx="254000" cy="265906"/>
        </a:xfrm>
        <a:prstGeom prst="rect">
          <a:avLst/>
        </a:prstGeom>
      </xdr:spPr>
    </xdr:pic>
    <xdr:clientData/>
  </xdr:twoCellAnchor>
  <xdr:twoCellAnchor>
    <xdr:from>
      <xdr:col>1</xdr:col>
      <xdr:colOff>138906</xdr:colOff>
      <xdr:row>327</xdr:row>
      <xdr:rowOff>170657</xdr:rowOff>
    </xdr:from>
    <xdr:to>
      <xdr:col>1</xdr:col>
      <xdr:colOff>377031</xdr:colOff>
      <xdr:row>329</xdr:row>
      <xdr:rowOff>59322</xdr:rowOff>
    </xdr:to>
    <xdr:pic>
      <xdr:nvPicPr>
        <xdr:cNvPr id="130" name="Afbeelding 129">
          <a:extLst>
            <a:ext uri="{FF2B5EF4-FFF2-40B4-BE49-F238E27FC236}">
              <a16:creationId xmlns:a16="http://schemas.microsoft.com/office/drawing/2014/main" id="{7DD75C70-589C-4786-9032-FDB718567B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0344" y="32996188"/>
          <a:ext cx="238125" cy="249822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16</xdr:row>
      <xdr:rowOff>0</xdr:rowOff>
    </xdr:from>
    <xdr:to>
      <xdr:col>13</xdr:col>
      <xdr:colOff>15875</xdr:colOff>
      <xdr:row>16</xdr:row>
      <xdr:rowOff>103069</xdr:rowOff>
    </xdr:to>
    <xdr:pic>
      <xdr:nvPicPr>
        <xdr:cNvPr id="132" name="Afbeelding 131">
          <a:hlinkClick xmlns:r="http://schemas.openxmlformats.org/officeDocument/2006/relationships" r:id="rId135" tooltip="Prijs- en bestelinformatie, bestellen bij groothandel"/>
          <a:extLst>
            <a:ext uri="{FF2B5EF4-FFF2-40B4-BE49-F238E27FC236}">
              <a16:creationId xmlns:a16="http://schemas.microsoft.com/office/drawing/2014/main" id="{49D8ED78-B901-43DA-BE1D-49E4361C5B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722438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18</xdr:row>
      <xdr:rowOff>0</xdr:rowOff>
    </xdr:from>
    <xdr:to>
      <xdr:col>13</xdr:col>
      <xdr:colOff>15875</xdr:colOff>
      <xdr:row>18</xdr:row>
      <xdr:rowOff>103069</xdr:rowOff>
    </xdr:to>
    <xdr:pic>
      <xdr:nvPicPr>
        <xdr:cNvPr id="134" name="Afbeelding 133">
          <a:hlinkClick xmlns:r="http://schemas.openxmlformats.org/officeDocument/2006/relationships" r:id="rId137" tooltip="Prijs- en bestelinformatie, bestellen bij groothandel"/>
          <a:extLst>
            <a:ext uri="{FF2B5EF4-FFF2-40B4-BE49-F238E27FC236}">
              <a16:creationId xmlns:a16="http://schemas.microsoft.com/office/drawing/2014/main" id="{3D3B55F8-E204-4E8D-A9AA-01F1E21A1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944688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</xdr:row>
      <xdr:rowOff>0</xdr:rowOff>
    </xdr:from>
    <xdr:to>
      <xdr:col>13</xdr:col>
      <xdr:colOff>15875</xdr:colOff>
      <xdr:row>20</xdr:row>
      <xdr:rowOff>103069</xdr:rowOff>
    </xdr:to>
    <xdr:pic>
      <xdr:nvPicPr>
        <xdr:cNvPr id="137" name="Afbeelding 136">
          <a:hlinkClick xmlns:r="http://schemas.openxmlformats.org/officeDocument/2006/relationships" r:id="rId138" tooltip="Prijs- en bestelinformatie, bestellen bij groothandel"/>
          <a:extLst>
            <a:ext uri="{FF2B5EF4-FFF2-40B4-BE49-F238E27FC236}">
              <a16:creationId xmlns:a16="http://schemas.microsoft.com/office/drawing/2014/main" id="{EE532240-C2E4-4A33-B257-8E04F0E002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155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22</xdr:row>
      <xdr:rowOff>0</xdr:rowOff>
    </xdr:from>
    <xdr:to>
      <xdr:col>13</xdr:col>
      <xdr:colOff>15875</xdr:colOff>
      <xdr:row>22</xdr:row>
      <xdr:rowOff>103069</xdr:rowOff>
    </xdr:to>
    <xdr:pic>
      <xdr:nvPicPr>
        <xdr:cNvPr id="138" name="Afbeelding 137">
          <a:hlinkClick xmlns:r="http://schemas.openxmlformats.org/officeDocument/2006/relationships" r:id="rId139" tooltip="Prijs- en bestelinformatie, bestellen bij groothandel"/>
          <a:extLst>
            <a:ext uri="{FF2B5EF4-FFF2-40B4-BE49-F238E27FC236}">
              <a16:creationId xmlns:a16="http://schemas.microsoft.com/office/drawing/2014/main" id="{A759839F-DFE5-43EA-A40A-74BDEEE1A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365375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14</xdr:row>
      <xdr:rowOff>0</xdr:rowOff>
    </xdr:from>
    <xdr:to>
      <xdr:col>13</xdr:col>
      <xdr:colOff>15875</xdr:colOff>
      <xdr:row>14</xdr:row>
      <xdr:rowOff>103069</xdr:rowOff>
    </xdr:to>
    <xdr:pic>
      <xdr:nvPicPr>
        <xdr:cNvPr id="139" name="Afbeelding 138">
          <a:hlinkClick xmlns:r="http://schemas.openxmlformats.org/officeDocument/2006/relationships" r:id="rId140" tooltip="Prijs- en bestelinformatie, bestellen bij groothandel"/>
          <a:extLst>
            <a:ext uri="{FF2B5EF4-FFF2-40B4-BE49-F238E27FC236}">
              <a16:creationId xmlns:a16="http://schemas.microsoft.com/office/drawing/2014/main" id="{DF1F4551-3EA4-4343-BEEF-7571B34524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500188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29</xdr:row>
      <xdr:rowOff>0</xdr:rowOff>
    </xdr:from>
    <xdr:to>
      <xdr:col>13</xdr:col>
      <xdr:colOff>15875</xdr:colOff>
      <xdr:row>29</xdr:row>
      <xdr:rowOff>103069</xdr:rowOff>
    </xdr:to>
    <xdr:pic>
      <xdr:nvPicPr>
        <xdr:cNvPr id="140" name="Afbeelding 139">
          <a:hlinkClick xmlns:r="http://schemas.openxmlformats.org/officeDocument/2006/relationships" r:id="rId141" tooltip="Prijs- en bestelinformatie, bestellen bij groothandel"/>
          <a:extLst>
            <a:ext uri="{FF2B5EF4-FFF2-40B4-BE49-F238E27FC236}">
              <a16:creationId xmlns:a16="http://schemas.microsoft.com/office/drawing/2014/main" id="{61C7182C-4A55-4338-BC8D-68FDA67469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873375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30</xdr:row>
      <xdr:rowOff>0</xdr:rowOff>
    </xdr:from>
    <xdr:to>
      <xdr:col>13</xdr:col>
      <xdr:colOff>15875</xdr:colOff>
      <xdr:row>30</xdr:row>
      <xdr:rowOff>103069</xdr:rowOff>
    </xdr:to>
    <xdr:pic>
      <xdr:nvPicPr>
        <xdr:cNvPr id="143" name="Afbeelding 142">
          <a:hlinkClick xmlns:r="http://schemas.openxmlformats.org/officeDocument/2006/relationships" r:id="rId142" tooltip="Prijs- en bestelinformatie, bestellen bij groothandel"/>
          <a:extLst>
            <a:ext uri="{FF2B5EF4-FFF2-40B4-BE49-F238E27FC236}">
              <a16:creationId xmlns:a16="http://schemas.microsoft.com/office/drawing/2014/main" id="{7672BE80-7688-44A0-B4B9-6CC286047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3000375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31</xdr:row>
      <xdr:rowOff>0</xdr:rowOff>
    </xdr:from>
    <xdr:to>
      <xdr:col>13</xdr:col>
      <xdr:colOff>15875</xdr:colOff>
      <xdr:row>31</xdr:row>
      <xdr:rowOff>103069</xdr:rowOff>
    </xdr:to>
    <xdr:pic>
      <xdr:nvPicPr>
        <xdr:cNvPr id="144" name="Afbeelding 143">
          <a:hlinkClick xmlns:r="http://schemas.openxmlformats.org/officeDocument/2006/relationships" r:id="rId143" tooltip="Prijs- en bestelinformatie, bestellen bij groothandel"/>
          <a:extLst>
            <a:ext uri="{FF2B5EF4-FFF2-40B4-BE49-F238E27FC236}">
              <a16:creationId xmlns:a16="http://schemas.microsoft.com/office/drawing/2014/main" id="{7BA676EA-7478-4B2E-AFBE-210019F9BA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3127375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33</xdr:row>
      <xdr:rowOff>0</xdr:rowOff>
    </xdr:from>
    <xdr:to>
      <xdr:col>13</xdr:col>
      <xdr:colOff>15875</xdr:colOff>
      <xdr:row>33</xdr:row>
      <xdr:rowOff>103069</xdr:rowOff>
    </xdr:to>
    <xdr:pic>
      <xdr:nvPicPr>
        <xdr:cNvPr id="145" name="Afbeelding 144">
          <a:hlinkClick xmlns:r="http://schemas.openxmlformats.org/officeDocument/2006/relationships" r:id="rId144" tooltip="Prijs- en bestelinformatie, bestellen bij groothandel"/>
          <a:extLst>
            <a:ext uri="{FF2B5EF4-FFF2-40B4-BE49-F238E27FC236}">
              <a16:creationId xmlns:a16="http://schemas.microsoft.com/office/drawing/2014/main" id="{AB17F637-C829-4558-9C2E-AD41023EC3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3309938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35</xdr:row>
      <xdr:rowOff>0</xdr:rowOff>
    </xdr:from>
    <xdr:to>
      <xdr:col>13</xdr:col>
      <xdr:colOff>15875</xdr:colOff>
      <xdr:row>35</xdr:row>
      <xdr:rowOff>103069</xdr:rowOff>
    </xdr:to>
    <xdr:pic>
      <xdr:nvPicPr>
        <xdr:cNvPr id="147" name="Afbeelding 146">
          <a:hlinkClick xmlns:r="http://schemas.openxmlformats.org/officeDocument/2006/relationships" r:id="rId145" tooltip="Prijs- en bestelinformatie, bestellen bij groothandel"/>
          <a:extLst>
            <a:ext uri="{FF2B5EF4-FFF2-40B4-BE49-F238E27FC236}">
              <a16:creationId xmlns:a16="http://schemas.microsoft.com/office/drawing/2014/main" id="{110DE657-AC47-4FFE-B5CA-4294A483A6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3500438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36</xdr:row>
      <xdr:rowOff>0</xdr:rowOff>
    </xdr:from>
    <xdr:to>
      <xdr:col>13</xdr:col>
      <xdr:colOff>15875</xdr:colOff>
      <xdr:row>36</xdr:row>
      <xdr:rowOff>103069</xdr:rowOff>
    </xdr:to>
    <xdr:pic>
      <xdr:nvPicPr>
        <xdr:cNvPr id="148" name="Afbeelding 147">
          <a:hlinkClick xmlns:r="http://schemas.openxmlformats.org/officeDocument/2006/relationships" r:id="rId146" tooltip="Prijs- en bestelinformatie, bestellen bij groothandel"/>
          <a:extLst>
            <a:ext uri="{FF2B5EF4-FFF2-40B4-BE49-F238E27FC236}">
              <a16:creationId xmlns:a16="http://schemas.microsoft.com/office/drawing/2014/main" id="{E0EB211D-A155-4FD8-A301-3AF4177C00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3635375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37</xdr:row>
      <xdr:rowOff>0</xdr:rowOff>
    </xdr:from>
    <xdr:to>
      <xdr:col>13</xdr:col>
      <xdr:colOff>15875</xdr:colOff>
      <xdr:row>37</xdr:row>
      <xdr:rowOff>103069</xdr:rowOff>
    </xdr:to>
    <xdr:pic>
      <xdr:nvPicPr>
        <xdr:cNvPr id="150" name="Afbeelding 149">
          <a:hlinkClick xmlns:r="http://schemas.openxmlformats.org/officeDocument/2006/relationships" r:id="rId147" tooltip="Prijs- en bestelinformatie, bestellen bij groothandel"/>
          <a:extLst>
            <a:ext uri="{FF2B5EF4-FFF2-40B4-BE49-F238E27FC236}">
              <a16:creationId xmlns:a16="http://schemas.microsoft.com/office/drawing/2014/main" id="{671D50A5-0999-4A82-B33C-13836EC33F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37703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39</xdr:row>
      <xdr:rowOff>0</xdr:rowOff>
    </xdr:from>
    <xdr:to>
      <xdr:col>13</xdr:col>
      <xdr:colOff>15875</xdr:colOff>
      <xdr:row>39</xdr:row>
      <xdr:rowOff>103069</xdr:rowOff>
    </xdr:to>
    <xdr:pic>
      <xdr:nvPicPr>
        <xdr:cNvPr id="152" name="Afbeelding 151">
          <a:hlinkClick xmlns:r="http://schemas.openxmlformats.org/officeDocument/2006/relationships" r:id="rId148" tooltip="Prijs- en bestelinformatie, bestellen bij groothandel"/>
          <a:extLst>
            <a:ext uri="{FF2B5EF4-FFF2-40B4-BE49-F238E27FC236}">
              <a16:creationId xmlns:a16="http://schemas.microsoft.com/office/drawing/2014/main" id="{06956D46-ED9D-4E0B-A176-E703E2AE0D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394890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42</xdr:row>
      <xdr:rowOff>0</xdr:rowOff>
    </xdr:from>
    <xdr:to>
      <xdr:col>13</xdr:col>
      <xdr:colOff>15875</xdr:colOff>
      <xdr:row>42</xdr:row>
      <xdr:rowOff>103069</xdr:rowOff>
    </xdr:to>
    <xdr:pic>
      <xdr:nvPicPr>
        <xdr:cNvPr id="153" name="Afbeelding 152">
          <a:hlinkClick xmlns:r="http://schemas.openxmlformats.org/officeDocument/2006/relationships" r:id="rId149" tooltip="Prijs- en bestelinformatie, bestellen bij groothandel"/>
          <a:extLst>
            <a:ext uri="{FF2B5EF4-FFF2-40B4-BE49-F238E27FC236}">
              <a16:creationId xmlns:a16="http://schemas.microsoft.com/office/drawing/2014/main" id="{06601B9E-2B06-46A2-B042-D5D212E433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290219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41</xdr:row>
      <xdr:rowOff>0</xdr:rowOff>
    </xdr:from>
    <xdr:to>
      <xdr:col>13</xdr:col>
      <xdr:colOff>15875</xdr:colOff>
      <xdr:row>41</xdr:row>
      <xdr:rowOff>103069</xdr:rowOff>
    </xdr:to>
    <xdr:pic>
      <xdr:nvPicPr>
        <xdr:cNvPr id="154" name="Afbeelding 153">
          <a:hlinkClick xmlns:r="http://schemas.openxmlformats.org/officeDocument/2006/relationships" r:id="rId150" tooltip="Prijs- en bestelinformatie, bestellen bij groothandel"/>
          <a:extLst>
            <a:ext uri="{FF2B5EF4-FFF2-40B4-BE49-F238E27FC236}">
              <a16:creationId xmlns:a16="http://schemas.microsoft.com/office/drawing/2014/main" id="{F2248AF5-48E3-4B66-95B9-F79662D625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15528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44</xdr:row>
      <xdr:rowOff>0</xdr:rowOff>
    </xdr:from>
    <xdr:to>
      <xdr:col>13</xdr:col>
      <xdr:colOff>15875</xdr:colOff>
      <xdr:row>44</xdr:row>
      <xdr:rowOff>103069</xdr:rowOff>
    </xdr:to>
    <xdr:pic>
      <xdr:nvPicPr>
        <xdr:cNvPr id="155" name="Afbeelding 154">
          <a:hlinkClick xmlns:r="http://schemas.openxmlformats.org/officeDocument/2006/relationships" r:id="rId151" tooltip="Prijs- en bestelinformatie, bestellen bij groothandel"/>
          <a:extLst>
            <a:ext uri="{FF2B5EF4-FFF2-40B4-BE49-F238E27FC236}">
              <a16:creationId xmlns:a16="http://schemas.microsoft.com/office/drawing/2014/main" id="{7C35F64A-35DA-40B4-8701-36A1C37F48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524375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48</xdr:row>
      <xdr:rowOff>0</xdr:rowOff>
    </xdr:from>
    <xdr:to>
      <xdr:col>13</xdr:col>
      <xdr:colOff>15875</xdr:colOff>
      <xdr:row>48</xdr:row>
      <xdr:rowOff>103069</xdr:rowOff>
    </xdr:to>
    <xdr:pic>
      <xdr:nvPicPr>
        <xdr:cNvPr id="156" name="Afbeelding 155">
          <a:hlinkClick xmlns:r="http://schemas.openxmlformats.org/officeDocument/2006/relationships" r:id="rId152"/>
          <a:extLst>
            <a:ext uri="{FF2B5EF4-FFF2-40B4-BE49-F238E27FC236}">
              <a16:creationId xmlns:a16="http://schemas.microsoft.com/office/drawing/2014/main" id="{572E7E4C-6F68-4A1C-8187-7F2D580630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46</xdr:row>
      <xdr:rowOff>0</xdr:rowOff>
    </xdr:from>
    <xdr:to>
      <xdr:col>13</xdr:col>
      <xdr:colOff>15875</xdr:colOff>
      <xdr:row>46</xdr:row>
      <xdr:rowOff>103069</xdr:rowOff>
    </xdr:to>
    <xdr:pic>
      <xdr:nvPicPr>
        <xdr:cNvPr id="158" name="Afbeelding 157">
          <a:hlinkClick xmlns:r="http://schemas.openxmlformats.org/officeDocument/2006/relationships" r:id="rId153" tooltip="Prijs- en bestelinformatie, bestellen bij groothandel"/>
          <a:extLst>
            <a:ext uri="{FF2B5EF4-FFF2-40B4-BE49-F238E27FC236}">
              <a16:creationId xmlns:a16="http://schemas.microsoft.com/office/drawing/2014/main" id="{578B7228-9180-4B2B-AB83-3434775923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730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57</xdr:row>
      <xdr:rowOff>0</xdr:rowOff>
    </xdr:from>
    <xdr:to>
      <xdr:col>13</xdr:col>
      <xdr:colOff>15875</xdr:colOff>
      <xdr:row>57</xdr:row>
      <xdr:rowOff>103069</xdr:rowOff>
    </xdr:to>
    <xdr:pic>
      <xdr:nvPicPr>
        <xdr:cNvPr id="159" name="Afbeelding 158">
          <a:hlinkClick xmlns:r="http://schemas.openxmlformats.org/officeDocument/2006/relationships" r:id="rId154" tooltip="Prijs- en bestelinformatie, bestellen bij groothandel"/>
          <a:extLst>
            <a:ext uri="{FF2B5EF4-FFF2-40B4-BE49-F238E27FC236}">
              <a16:creationId xmlns:a16="http://schemas.microsoft.com/office/drawing/2014/main" id="{9A6C4394-A120-4612-9FA2-E9DA5EDE55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58</xdr:row>
      <xdr:rowOff>0</xdr:rowOff>
    </xdr:from>
    <xdr:to>
      <xdr:col>13</xdr:col>
      <xdr:colOff>15875</xdr:colOff>
      <xdr:row>58</xdr:row>
      <xdr:rowOff>103069</xdr:rowOff>
    </xdr:to>
    <xdr:pic>
      <xdr:nvPicPr>
        <xdr:cNvPr id="161" name="Afbeelding 160">
          <a:hlinkClick xmlns:r="http://schemas.openxmlformats.org/officeDocument/2006/relationships" r:id="rId155" tooltip="Prijs- en bestelinformatie, bestellen bij groothandel"/>
          <a:extLst>
            <a:ext uri="{FF2B5EF4-FFF2-40B4-BE49-F238E27FC236}">
              <a16:creationId xmlns:a16="http://schemas.microsoft.com/office/drawing/2014/main" id="{60988252-0D32-426E-B85C-BCA51E768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64</xdr:row>
      <xdr:rowOff>0</xdr:rowOff>
    </xdr:from>
    <xdr:to>
      <xdr:col>13</xdr:col>
      <xdr:colOff>15875</xdr:colOff>
      <xdr:row>64</xdr:row>
      <xdr:rowOff>103069</xdr:rowOff>
    </xdr:to>
    <xdr:pic>
      <xdr:nvPicPr>
        <xdr:cNvPr id="162" name="Afbeelding 161">
          <a:hlinkClick xmlns:r="http://schemas.openxmlformats.org/officeDocument/2006/relationships" r:id="rId156" tooltip="Prijs- en bestelinformatie, bestellen bij groothandel"/>
          <a:extLst>
            <a:ext uri="{FF2B5EF4-FFF2-40B4-BE49-F238E27FC236}">
              <a16:creationId xmlns:a16="http://schemas.microsoft.com/office/drawing/2014/main" id="{3084A179-E6C8-43DD-BEFB-2915D01191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65</xdr:row>
      <xdr:rowOff>0</xdr:rowOff>
    </xdr:from>
    <xdr:to>
      <xdr:col>13</xdr:col>
      <xdr:colOff>15875</xdr:colOff>
      <xdr:row>65</xdr:row>
      <xdr:rowOff>103069</xdr:rowOff>
    </xdr:to>
    <xdr:pic>
      <xdr:nvPicPr>
        <xdr:cNvPr id="163" name="Afbeelding 162">
          <a:hlinkClick xmlns:r="http://schemas.openxmlformats.org/officeDocument/2006/relationships" r:id="rId157" tooltip="Prijs- en bestelinformatie, bestellen bij groothandel"/>
          <a:extLst>
            <a:ext uri="{FF2B5EF4-FFF2-40B4-BE49-F238E27FC236}">
              <a16:creationId xmlns:a16="http://schemas.microsoft.com/office/drawing/2014/main" id="{5C47D729-8F77-457A-83F1-BD813BD02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71</xdr:row>
      <xdr:rowOff>0</xdr:rowOff>
    </xdr:from>
    <xdr:to>
      <xdr:col>13</xdr:col>
      <xdr:colOff>15875</xdr:colOff>
      <xdr:row>71</xdr:row>
      <xdr:rowOff>103069</xdr:rowOff>
    </xdr:to>
    <xdr:pic>
      <xdr:nvPicPr>
        <xdr:cNvPr id="164" name="Afbeelding 163">
          <a:hlinkClick xmlns:r="http://schemas.openxmlformats.org/officeDocument/2006/relationships" r:id="rId158" tooltip="Prijs- en bestelinformatie, bestellen bij groothandel"/>
          <a:extLst>
            <a:ext uri="{FF2B5EF4-FFF2-40B4-BE49-F238E27FC236}">
              <a16:creationId xmlns:a16="http://schemas.microsoft.com/office/drawing/2014/main" id="{99FA998D-F988-4B4A-AB5B-CC942A1492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72</xdr:row>
      <xdr:rowOff>0</xdr:rowOff>
    </xdr:from>
    <xdr:to>
      <xdr:col>13</xdr:col>
      <xdr:colOff>15875</xdr:colOff>
      <xdr:row>72</xdr:row>
      <xdr:rowOff>103069</xdr:rowOff>
    </xdr:to>
    <xdr:pic>
      <xdr:nvPicPr>
        <xdr:cNvPr id="166" name="Afbeelding 165">
          <a:hlinkClick xmlns:r="http://schemas.openxmlformats.org/officeDocument/2006/relationships" r:id="rId159" tooltip="Prijs- en bestelinformatie, bestellen bij groothandel"/>
          <a:extLst>
            <a:ext uri="{FF2B5EF4-FFF2-40B4-BE49-F238E27FC236}">
              <a16:creationId xmlns:a16="http://schemas.microsoft.com/office/drawing/2014/main" id="{ECEE1EE7-2C4E-492D-8ACE-A357B8420B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73</xdr:row>
      <xdr:rowOff>0</xdr:rowOff>
    </xdr:from>
    <xdr:to>
      <xdr:col>13</xdr:col>
      <xdr:colOff>15875</xdr:colOff>
      <xdr:row>73</xdr:row>
      <xdr:rowOff>103069</xdr:rowOff>
    </xdr:to>
    <xdr:pic>
      <xdr:nvPicPr>
        <xdr:cNvPr id="167" name="Afbeelding 166">
          <a:hlinkClick xmlns:r="http://schemas.openxmlformats.org/officeDocument/2006/relationships" r:id="rId160" tooltip="Prijs- en bestelinformatie, bestellen bij groothandel"/>
          <a:extLst>
            <a:ext uri="{FF2B5EF4-FFF2-40B4-BE49-F238E27FC236}">
              <a16:creationId xmlns:a16="http://schemas.microsoft.com/office/drawing/2014/main" id="{B2828881-5F53-45FE-A9E7-9BBB4C4A45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75</xdr:row>
      <xdr:rowOff>0</xdr:rowOff>
    </xdr:from>
    <xdr:to>
      <xdr:col>13</xdr:col>
      <xdr:colOff>15875</xdr:colOff>
      <xdr:row>75</xdr:row>
      <xdr:rowOff>103069</xdr:rowOff>
    </xdr:to>
    <xdr:pic>
      <xdr:nvPicPr>
        <xdr:cNvPr id="168" name="Afbeelding 167">
          <a:hlinkClick xmlns:r="http://schemas.openxmlformats.org/officeDocument/2006/relationships" r:id="rId161" tooltip="Prijs- en bestelinformatie, bestellen bij groothandel"/>
          <a:extLst>
            <a:ext uri="{FF2B5EF4-FFF2-40B4-BE49-F238E27FC236}">
              <a16:creationId xmlns:a16="http://schemas.microsoft.com/office/drawing/2014/main" id="{535C9AE6-E3DE-4FFF-9951-F836443625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76</xdr:row>
      <xdr:rowOff>0</xdr:rowOff>
    </xdr:from>
    <xdr:to>
      <xdr:col>13</xdr:col>
      <xdr:colOff>15875</xdr:colOff>
      <xdr:row>76</xdr:row>
      <xdr:rowOff>103069</xdr:rowOff>
    </xdr:to>
    <xdr:pic>
      <xdr:nvPicPr>
        <xdr:cNvPr id="169" name="Afbeelding 168">
          <a:hlinkClick xmlns:r="http://schemas.openxmlformats.org/officeDocument/2006/relationships" r:id="rId162" tooltip="Prijs- en bestelinformatie, bestellen bij groothandel"/>
          <a:extLst>
            <a:ext uri="{FF2B5EF4-FFF2-40B4-BE49-F238E27FC236}">
              <a16:creationId xmlns:a16="http://schemas.microsoft.com/office/drawing/2014/main" id="{CF4C4F5B-8B5A-441E-9547-D9060F3C4F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78</xdr:row>
      <xdr:rowOff>0</xdr:rowOff>
    </xdr:from>
    <xdr:to>
      <xdr:col>13</xdr:col>
      <xdr:colOff>15875</xdr:colOff>
      <xdr:row>78</xdr:row>
      <xdr:rowOff>103069</xdr:rowOff>
    </xdr:to>
    <xdr:pic>
      <xdr:nvPicPr>
        <xdr:cNvPr id="170" name="Afbeelding 169">
          <a:hlinkClick xmlns:r="http://schemas.openxmlformats.org/officeDocument/2006/relationships" r:id="rId163" tooltip="Prijs- en bestelinformatie, bestellen bij groothandel"/>
          <a:extLst>
            <a:ext uri="{FF2B5EF4-FFF2-40B4-BE49-F238E27FC236}">
              <a16:creationId xmlns:a16="http://schemas.microsoft.com/office/drawing/2014/main" id="{F81C8501-4A94-4F1E-8724-AD7A5E1192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79</xdr:row>
      <xdr:rowOff>0</xdr:rowOff>
    </xdr:from>
    <xdr:to>
      <xdr:col>13</xdr:col>
      <xdr:colOff>15875</xdr:colOff>
      <xdr:row>79</xdr:row>
      <xdr:rowOff>103069</xdr:rowOff>
    </xdr:to>
    <xdr:pic>
      <xdr:nvPicPr>
        <xdr:cNvPr id="171" name="Afbeelding 170">
          <a:hlinkClick xmlns:r="http://schemas.openxmlformats.org/officeDocument/2006/relationships" r:id="rId164" tooltip="Prijs- en bestelinformatie, bestellen bij groothandel"/>
          <a:extLst>
            <a:ext uri="{FF2B5EF4-FFF2-40B4-BE49-F238E27FC236}">
              <a16:creationId xmlns:a16="http://schemas.microsoft.com/office/drawing/2014/main" id="{16A9A87D-906F-4D01-AC2B-272B92D51A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81</xdr:row>
      <xdr:rowOff>0</xdr:rowOff>
    </xdr:from>
    <xdr:to>
      <xdr:col>13</xdr:col>
      <xdr:colOff>15875</xdr:colOff>
      <xdr:row>81</xdr:row>
      <xdr:rowOff>103069</xdr:rowOff>
    </xdr:to>
    <xdr:pic>
      <xdr:nvPicPr>
        <xdr:cNvPr id="172" name="Afbeelding 171">
          <a:hlinkClick xmlns:r="http://schemas.openxmlformats.org/officeDocument/2006/relationships" r:id="rId165" tooltip="Prijs- en bestelinformatie, bestellen bij groothandel"/>
          <a:extLst>
            <a:ext uri="{FF2B5EF4-FFF2-40B4-BE49-F238E27FC236}">
              <a16:creationId xmlns:a16="http://schemas.microsoft.com/office/drawing/2014/main" id="{3C93A42A-CA56-4E56-B7BD-0F87F5F52D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82</xdr:row>
      <xdr:rowOff>0</xdr:rowOff>
    </xdr:from>
    <xdr:to>
      <xdr:col>13</xdr:col>
      <xdr:colOff>15875</xdr:colOff>
      <xdr:row>82</xdr:row>
      <xdr:rowOff>103069</xdr:rowOff>
    </xdr:to>
    <xdr:pic>
      <xdr:nvPicPr>
        <xdr:cNvPr id="173" name="Afbeelding 172">
          <a:hlinkClick xmlns:r="http://schemas.openxmlformats.org/officeDocument/2006/relationships" r:id="rId166" tooltip="Prijs- en bestelinformatie, bestellen bij groothandel"/>
          <a:extLst>
            <a:ext uri="{FF2B5EF4-FFF2-40B4-BE49-F238E27FC236}">
              <a16:creationId xmlns:a16="http://schemas.microsoft.com/office/drawing/2014/main" id="{8C7EB8D5-B468-493A-AAFF-0548594546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4949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88</xdr:row>
      <xdr:rowOff>0</xdr:rowOff>
    </xdr:from>
    <xdr:to>
      <xdr:col>13</xdr:col>
      <xdr:colOff>15875</xdr:colOff>
      <xdr:row>88</xdr:row>
      <xdr:rowOff>103069</xdr:rowOff>
    </xdr:to>
    <xdr:pic>
      <xdr:nvPicPr>
        <xdr:cNvPr id="174" name="Afbeelding 173">
          <a:hlinkClick xmlns:r="http://schemas.openxmlformats.org/officeDocument/2006/relationships" r:id="rId167" tooltip="Prijs- en bestelinformatie, bestellen bij groothandel"/>
          <a:extLst>
            <a:ext uri="{FF2B5EF4-FFF2-40B4-BE49-F238E27FC236}">
              <a16:creationId xmlns:a16="http://schemas.microsoft.com/office/drawing/2014/main" id="{E74A293D-6E27-4F97-97A4-433FB75A54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80248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89</xdr:row>
      <xdr:rowOff>0</xdr:rowOff>
    </xdr:from>
    <xdr:to>
      <xdr:col>13</xdr:col>
      <xdr:colOff>15875</xdr:colOff>
      <xdr:row>89</xdr:row>
      <xdr:rowOff>103069</xdr:rowOff>
    </xdr:to>
    <xdr:pic>
      <xdr:nvPicPr>
        <xdr:cNvPr id="177" name="Afbeelding 176">
          <a:hlinkClick xmlns:r="http://schemas.openxmlformats.org/officeDocument/2006/relationships" r:id="rId168" tooltip="Prijs- en bestelinformatie, bestellen bij groothandel"/>
          <a:extLst>
            <a:ext uri="{FF2B5EF4-FFF2-40B4-BE49-F238E27FC236}">
              <a16:creationId xmlns:a16="http://schemas.microsoft.com/office/drawing/2014/main" id="{7D35C593-6563-41F8-8456-6B8C55D5C0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80248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90</xdr:row>
      <xdr:rowOff>0</xdr:rowOff>
    </xdr:from>
    <xdr:to>
      <xdr:col>13</xdr:col>
      <xdr:colOff>15875</xdr:colOff>
      <xdr:row>90</xdr:row>
      <xdr:rowOff>103069</xdr:rowOff>
    </xdr:to>
    <xdr:pic>
      <xdr:nvPicPr>
        <xdr:cNvPr id="181" name="Afbeelding 180">
          <a:hlinkClick xmlns:r="http://schemas.openxmlformats.org/officeDocument/2006/relationships" r:id="rId169" tooltip="Prijs- en bestelinformatie, bestellen bij groothandel"/>
          <a:extLst>
            <a:ext uri="{FF2B5EF4-FFF2-40B4-BE49-F238E27FC236}">
              <a16:creationId xmlns:a16="http://schemas.microsoft.com/office/drawing/2014/main" id="{ACA27293-1870-4AC9-9264-31F261ACC7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80248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91</xdr:row>
      <xdr:rowOff>0</xdr:rowOff>
    </xdr:from>
    <xdr:to>
      <xdr:col>13</xdr:col>
      <xdr:colOff>15875</xdr:colOff>
      <xdr:row>91</xdr:row>
      <xdr:rowOff>103069</xdr:rowOff>
    </xdr:to>
    <xdr:pic>
      <xdr:nvPicPr>
        <xdr:cNvPr id="182" name="Afbeelding 181">
          <a:hlinkClick xmlns:r="http://schemas.openxmlformats.org/officeDocument/2006/relationships" r:id="rId170" tooltip="Prijs- en bestelinformatie, bestellen bij groothandel"/>
          <a:extLst>
            <a:ext uri="{FF2B5EF4-FFF2-40B4-BE49-F238E27FC236}">
              <a16:creationId xmlns:a16="http://schemas.microsoft.com/office/drawing/2014/main" id="{F62F300A-9ED0-4A5E-A833-AD7C51EC40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80248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92</xdr:row>
      <xdr:rowOff>0</xdr:rowOff>
    </xdr:from>
    <xdr:to>
      <xdr:col>13</xdr:col>
      <xdr:colOff>15875</xdr:colOff>
      <xdr:row>92</xdr:row>
      <xdr:rowOff>103069</xdr:rowOff>
    </xdr:to>
    <xdr:pic>
      <xdr:nvPicPr>
        <xdr:cNvPr id="183" name="Afbeelding 182">
          <a:hlinkClick xmlns:r="http://schemas.openxmlformats.org/officeDocument/2006/relationships" r:id="rId171" tooltip="Prijs- en bestelinformatie, bestellen bij groothandel"/>
          <a:extLst>
            <a:ext uri="{FF2B5EF4-FFF2-40B4-BE49-F238E27FC236}">
              <a16:creationId xmlns:a16="http://schemas.microsoft.com/office/drawing/2014/main" id="{478F1C10-964D-4254-982F-DD2387B2C4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80248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94</xdr:row>
      <xdr:rowOff>0</xdr:rowOff>
    </xdr:from>
    <xdr:to>
      <xdr:col>13</xdr:col>
      <xdr:colOff>15875</xdr:colOff>
      <xdr:row>94</xdr:row>
      <xdr:rowOff>103069</xdr:rowOff>
    </xdr:to>
    <xdr:pic>
      <xdr:nvPicPr>
        <xdr:cNvPr id="184" name="Afbeelding 183">
          <a:hlinkClick xmlns:r="http://schemas.openxmlformats.org/officeDocument/2006/relationships" r:id="rId172" tooltip="Prijs- en bestelinformatie, bestellen bij groothandel"/>
          <a:extLst>
            <a:ext uri="{FF2B5EF4-FFF2-40B4-BE49-F238E27FC236}">
              <a16:creationId xmlns:a16="http://schemas.microsoft.com/office/drawing/2014/main" id="{50C15A42-4642-426C-B3FB-DB27E62535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80248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95</xdr:row>
      <xdr:rowOff>0</xdr:rowOff>
    </xdr:from>
    <xdr:to>
      <xdr:col>13</xdr:col>
      <xdr:colOff>15875</xdr:colOff>
      <xdr:row>95</xdr:row>
      <xdr:rowOff>103069</xdr:rowOff>
    </xdr:to>
    <xdr:pic>
      <xdr:nvPicPr>
        <xdr:cNvPr id="185" name="Afbeelding 184">
          <a:hlinkClick xmlns:r="http://schemas.openxmlformats.org/officeDocument/2006/relationships" r:id="rId173" tooltip="Prijs- en bestelinformatie, bestellen bij groothandel"/>
          <a:extLst>
            <a:ext uri="{FF2B5EF4-FFF2-40B4-BE49-F238E27FC236}">
              <a16:creationId xmlns:a16="http://schemas.microsoft.com/office/drawing/2014/main" id="{34191909-B422-4DAB-9BF5-81D282EB9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80248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97</xdr:row>
      <xdr:rowOff>0</xdr:rowOff>
    </xdr:from>
    <xdr:to>
      <xdr:col>13</xdr:col>
      <xdr:colOff>15875</xdr:colOff>
      <xdr:row>97</xdr:row>
      <xdr:rowOff>103069</xdr:rowOff>
    </xdr:to>
    <xdr:pic>
      <xdr:nvPicPr>
        <xdr:cNvPr id="186" name="Afbeelding 185">
          <a:hlinkClick xmlns:r="http://schemas.openxmlformats.org/officeDocument/2006/relationships" r:id="rId174" tooltip="Prijs- en bestelinformatie, bestellen bij groothandel"/>
          <a:extLst>
            <a:ext uri="{FF2B5EF4-FFF2-40B4-BE49-F238E27FC236}">
              <a16:creationId xmlns:a16="http://schemas.microsoft.com/office/drawing/2014/main" id="{C0C3932D-A562-4414-9894-32C3CBBBB9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80248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98</xdr:row>
      <xdr:rowOff>0</xdr:rowOff>
    </xdr:from>
    <xdr:to>
      <xdr:col>13</xdr:col>
      <xdr:colOff>15875</xdr:colOff>
      <xdr:row>98</xdr:row>
      <xdr:rowOff>103069</xdr:rowOff>
    </xdr:to>
    <xdr:pic>
      <xdr:nvPicPr>
        <xdr:cNvPr id="187" name="Afbeelding 186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926E59AB-1B30-4AA6-AD86-88F040669E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80248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305</xdr:row>
      <xdr:rowOff>0</xdr:rowOff>
    </xdr:from>
    <xdr:to>
      <xdr:col>13</xdr:col>
      <xdr:colOff>15875</xdr:colOff>
      <xdr:row>305</xdr:row>
      <xdr:rowOff>103069</xdr:rowOff>
    </xdr:to>
    <xdr:pic>
      <xdr:nvPicPr>
        <xdr:cNvPr id="188" name="Afbeelding 187">
          <a:hlinkClick xmlns:r="http://schemas.openxmlformats.org/officeDocument/2006/relationships" r:id="rId176" tooltip="Prijs- en bestelinformatie, bestellen bij groothandel"/>
          <a:extLst>
            <a:ext uri="{FF2B5EF4-FFF2-40B4-BE49-F238E27FC236}">
              <a16:creationId xmlns:a16="http://schemas.microsoft.com/office/drawing/2014/main" id="{7ABF433C-D111-4F59-9999-2D08BA05D9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309</xdr:row>
      <xdr:rowOff>0</xdr:rowOff>
    </xdr:from>
    <xdr:to>
      <xdr:col>13</xdr:col>
      <xdr:colOff>15875</xdr:colOff>
      <xdr:row>309</xdr:row>
      <xdr:rowOff>103069</xdr:rowOff>
    </xdr:to>
    <xdr:pic>
      <xdr:nvPicPr>
        <xdr:cNvPr id="189" name="Afbeelding 188">
          <a:hlinkClick xmlns:r="http://schemas.openxmlformats.org/officeDocument/2006/relationships" r:id="rId177" tooltip="Prijs- en bestelinformatie, bestellen bij groothandel"/>
          <a:extLst>
            <a:ext uri="{FF2B5EF4-FFF2-40B4-BE49-F238E27FC236}">
              <a16:creationId xmlns:a16="http://schemas.microsoft.com/office/drawing/2014/main" id="{347679E8-B581-46AD-B3FF-EAAAE12E8A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310</xdr:row>
      <xdr:rowOff>0</xdr:rowOff>
    </xdr:from>
    <xdr:to>
      <xdr:col>13</xdr:col>
      <xdr:colOff>15875</xdr:colOff>
      <xdr:row>310</xdr:row>
      <xdr:rowOff>103069</xdr:rowOff>
    </xdr:to>
    <xdr:pic>
      <xdr:nvPicPr>
        <xdr:cNvPr id="190" name="Afbeelding 189">
          <a:hlinkClick xmlns:r="http://schemas.openxmlformats.org/officeDocument/2006/relationships" r:id="rId178" tooltip="Prijs- en bestelinformatie, bestellen bij groothandel"/>
          <a:extLst>
            <a:ext uri="{FF2B5EF4-FFF2-40B4-BE49-F238E27FC236}">
              <a16:creationId xmlns:a16="http://schemas.microsoft.com/office/drawing/2014/main" id="{1B78B547-4D46-42BC-9F7B-C89BFF93A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311</xdr:row>
      <xdr:rowOff>0</xdr:rowOff>
    </xdr:from>
    <xdr:to>
      <xdr:col>13</xdr:col>
      <xdr:colOff>15875</xdr:colOff>
      <xdr:row>311</xdr:row>
      <xdr:rowOff>103069</xdr:rowOff>
    </xdr:to>
    <xdr:pic>
      <xdr:nvPicPr>
        <xdr:cNvPr id="191" name="Afbeelding 190">
          <a:hlinkClick xmlns:r="http://schemas.openxmlformats.org/officeDocument/2006/relationships" r:id="rId179" tooltip="Prijs- en bestelinformatie, bestellen bij groothandel"/>
          <a:extLst>
            <a:ext uri="{FF2B5EF4-FFF2-40B4-BE49-F238E27FC236}">
              <a16:creationId xmlns:a16="http://schemas.microsoft.com/office/drawing/2014/main" id="{D0B88949-20E3-4854-B261-469BA7EB38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315</xdr:row>
      <xdr:rowOff>0</xdr:rowOff>
    </xdr:from>
    <xdr:to>
      <xdr:col>13</xdr:col>
      <xdr:colOff>15875</xdr:colOff>
      <xdr:row>315</xdr:row>
      <xdr:rowOff>103069</xdr:rowOff>
    </xdr:to>
    <xdr:pic>
      <xdr:nvPicPr>
        <xdr:cNvPr id="1024" name="Afbeelding 1023">
          <a:hlinkClick xmlns:r="http://schemas.openxmlformats.org/officeDocument/2006/relationships" r:id="rId180" tooltip="Prijs- en bestelinformatie, bestellen bij groothandel"/>
          <a:extLst>
            <a:ext uri="{FF2B5EF4-FFF2-40B4-BE49-F238E27FC236}">
              <a16:creationId xmlns:a16="http://schemas.microsoft.com/office/drawing/2014/main" id="{4D3ACD7E-D1CE-482F-BE6A-84BDE29F24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316</xdr:row>
      <xdr:rowOff>0</xdr:rowOff>
    </xdr:from>
    <xdr:to>
      <xdr:col>13</xdr:col>
      <xdr:colOff>15875</xdr:colOff>
      <xdr:row>316</xdr:row>
      <xdr:rowOff>103069</xdr:rowOff>
    </xdr:to>
    <xdr:pic>
      <xdr:nvPicPr>
        <xdr:cNvPr id="1030" name="Afbeelding 1029">
          <a:hlinkClick xmlns:r="http://schemas.openxmlformats.org/officeDocument/2006/relationships" r:id="rId181" tooltip="Prijs- en bestelinformatie, bestellen bij groothandel"/>
          <a:extLst>
            <a:ext uri="{FF2B5EF4-FFF2-40B4-BE49-F238E27FC236}">
              <a16:creationId xmlns:a16="http://schemas.microsoft.com/office/drawing/2014/main" id="{68D460F5-7F4D-47CA-A7DB-9150C7D475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317</xdr:row>
      <xdr:rowOff>0</xdr:rowOff>
    </xdr:from>
    <xdr:to>
      <xdr:col>13</xdr:col>
      <xdr:colOff>15875</xdr:colOff>
      <xdr:row>317</xdr:row>
      <xdr:rowOff>103069</xdr:rowOff>
    </xdr:to>
    <xdr:pic>
      <xdr:nvPicPr>
        <xdr:cNvPr id="1031" name="Afbeelding 1030">
          <a:hlinkClick xmlns:r="http://schemas.openxmlformats.org/officeDocument/2006/relationships" r:id="rId182" tooltip="Prijs- en bestelinformatie, bestellen bij groothandel"/>
          <a:extLst>
            <a:ext uri="{FF2B5EF4-FFF2-40B4-BE49-F238E27FC236}">
              <a16:creationId xmlns:a16="http://schemas.microsoft.com/office/drawing/2014/main" id="{2376476D-34F6-46E1-A628-796DD6F04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318</xdr:row>
      <xdr:rowOff>0</xdr:rowOff>
    </xdr:from>
    <xdr:to>
      <xdr:col>13</xdr:col>
      <xdr:colOff>15875</xdr:colOff>
      <xdr:row>318</xdr:row>
      <xdr:rowOff>103069</xdr:rowOff>
    </xdr:to>
    <xdr:pic>
      <xdr:nvPicPr>
        <xdr:cNvPr id="1032" name="Afbeelding 1031">
          <a:hlinkClick xmlns:r="http://schemas.openxmlformats.org/officeDocument/2006/relationships" r:id="rId183" tooltip="Prijs- en bestelinformatie, bestellen bij groothandel"/>
          <a:extLst>
            <a:ext uri="{FF2B5EF4-FFF2-40B4-BE49-F238E27FC236}">
              <a16:creationId xmlns:a16="http://schemas.microsoft.com/office/drawing/2014/main" id="{24FB0A16-1E2D-45EB-8588-6497989BB4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319</xdr:row>
      <xdr:rowOff>0</xdr:rowOff>
    </xdr:from>
    <xdr:to>
      <xdr:col>13</xdr:col>
      <xdr:colOff>15875</xdr:colOff>
      <xdr:row>319</xdr:row>
      <xdr:rowOff>103069</xdr:rowOff>
    </xdr:to>
    <xdr:pic>
      <xdr:nvPicPr>
        <xdr:cNvPr id="1033" name="Afbeelding 1032">
          <a:hlinkClick xmlns:r="http://schemas.openxmlformats.org/officeDocument/2006/relationships" r:id="rId184" tooltip="Prijs- en bestelinformatie, bestellen bij groothandel"/>
          <a:extLst>
            <a:ext uri="{FF2B5EF4-FFF2-40B4-BE49-F238E27FC236}">
              <a16:creationId xmlns:a16="http://schemas.microsoft.com/office/drawing/2014/main" id="{0FB64C65-E57E-438C-97C5-E9499639B0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320</xdr:row>
      <xdr:rowOff>0</xdr:rowOff>
    </xdr:from>
    <xdr:to>
      <xdr:col>13</xdr:col>
      <xdr:colOff>15875</xdr:colOff>
      <xdr:row>320</xdr:row>
      <xdr:rowOff>103069</xdr:rowOff>
    </xdr:to>
    <xdr:pic>
      <xdr:nvPicPr>
        <xdr:cNvPr id="1034" name="Afbeelding 1033">
          <a:hlinkClick xmlns:r="http://schemas.openxmlformats.org/officeDocument/2006/relationships" r:id="rId185" tooltip="Prijs- en bestelinformatie, bestellen bij groothandel"/>
          <a:extLst>
            <a:ext uri="{FF2B5EF4-FFF2-40B4-BE49-F238E27FC236}">
              <a16:creationId xmlns:a16="http://schemas.microsoft.com/office/drawing/2014/main" id="{3947D552-F77B-4A82-8D38-AF1BD76912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324</xdr:row>
      <xdr:rowOff>0</xdr:rowOff>
    </xdr:from>
    <xdr:to>
      <xdr:col>13</xdr:col>
      <xdr:colOff>15875</xdr:colOff>
      <xdr:row>324</xdr:row>
      <xdr:rowOff>103069</xdr:rowOff>
    </xdr:to>
    <xdr:pic>
      <xdr:nvPicPr>
        <xdr:cNvPr id="1035" name="Afbeelding 1034">
          <a:hlinkClick xmlns:r="http://schemas.openxmlformats.org/officeDocument/2006/relationships" r:id="rId186" tooltip="Prijs- en bestelinformatie, bestellen bij groothandel"/>
          <a:extLst>
            <a:ext uri="{FF2B5EF4-FFF2-40B4-BE49-F238E27FC236}">
              <a16:creationId xmlns:a16="http://schemas.microsoft.com/office/drawing/2014/main" id="{4A40F14A-E49F-4A0E-ABF6-C435B8EE12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325</xdr:row>
      <xdr:rowOff>0</xdr:rowOff>
    </xdr:from>
    <xdr:to>
      <xdr:col>13</xdr:col>
      <xdr:colOff>15875</xdr:colOff>
      <xdr:row>325</xdr:row>
      <xdr:rowOff>103069</xdr:rowOff>
    </xdr:to>
    <xdr:pic>
      <xdr:nvPicPr>
        <xdr:cNvPr id="1036" name="Afbeelding 1035">
          <a:hlinkClick xmlns:r="http://schemas.openxmlformats.org/officeDocument/2006/relationships" r:id="rId187" tooltip="Prijs- en bestelinformatie, bestellen bij groothandel"/>
          <a:extLst>
            <a:ext uri="{FF2B5EF4-FFF2-40B4-BE49-F238E27FC236}">
              <a16:creationId xmlns:a16="http://schemas.microsoft.com/office/drawing/2014/main" id="{D086EE59-DDBD-4D1C-85E0-79CB012B6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326</xdr:row>
      <xdr:rowOff>0</xdr:rowOff>
    </xdr:from>
    <xdr:to>
      <xdr:col>13</xdr:col>
      <xdr:colOff>15875</xdr:colOff>
      <xdr:row>326</xdr:row>
      <xdr:rowOff>103069</xdr:rowOff>
    </xdr:to>
    <xdr:pic>
      <xdr:nvPicPr>
        <xdr:cNvPr id="1037" name="Afbeelding 1036">
          <a:hlinkClick xmlns:r="http://schemas.openxmlformats.org/officeDocument/2006/relationships" r:id="rId188" tooltip="Prijs- en bestelinformatie, bestellen bij groothandel"/>
          <a:extLst>
            <a:ext uri="{FF2B5EF4-FFF2-40B4-BE49-F238E27FC236}">
              <a16:creationId xmlns:a16="http://schemas.microsoft.com/office/drawing/2014/main" id="{CFB23F93-A4D3-48B2-B2BE-2B4966ABD8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327</xdr:row>
      <xdr:rowOff>0</xdr:rowOff>
    </xdr:from>
    <xdr:to>
      <xdr:col>13</xdr:col>
      <xdr:colOff>15875</xdr:colOff>
      <xdr:row>327</xdr:row>
      <xdr:rowOff>103069</xdr:rowOff>
    </xdr:to>
    <xdr:pic>
      <xdr:nvPicPr>
        <xdr:cNvPr id="1038" name="Afbeelding 1037">
          <a:hlinkClick xmlns:r="http://schemas.openxmlformats.org/officeDocument/2006/relationships" r:id="rId189" tooltip="Prijs- en bestelinformatie, bestellen bij groothandel"/>
          <a:extLst>
            <a:ext uri="{FF2B5EF4-FFF2-40B4-BE49-F238E27FC236}">
              <a16:creationId xmlns:a16="http://schemas.microsoft.com/office/drawing/2014/main" id="{8A180466-6EDB-4317-8954-592C9362A7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328</xdr:row>
      <xdr:rowOff>0</xdr:rowOff>
    </xdr:from>
    <xdr:to>
      <xdr:col>13</xdr:col>
      <xdr:colOff>15875</xdr:colOff>
      <xdr:row>328</xdr:row>
      <xdr:rowOff>103069</xdr:rowOff>
    </xdr:to>
    <xdr:pic>
      <xdr:nvPicPr>
        <xdr:cNvPr id="1039" name="Afbeelding 1038">
          <a:hlinkClick xmlns:r="http://schemas.openxmlformats.org/officeDocument/2006/relationships" r:id="rId190" tooltip="Prijs- en bestelinformatie, bestellen bij groothandel"/>
          <a:extLst>
            <a:ext uri="{FF2B5EF4-FFF2-40B4-BE49-F238E27FC236}">
              <a16:creationId xmlns:a16="http://schemas.microsoft.com/office/drawing/2014/main" id="{FB72FF60-A348-4EC9-80C7-492F0DE3A7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329</xdr:row>
      <xdr:rowOff>0</xdr:rowOff>
    </xdr:from>
    <xdr:to>
      <xdr:col>13</xdr:col>
      <xdr:colOff>15875</xdr:colOff>
      <xdr:row>329</xdr:row>
      <xdr:rowOff>103069</xdr:rowOff>
    </xdr:to>
    <xdr:pic>
      <xdr:nvPicPr>
        <xdr:cNvPr id="1040" name="Afbeelding 1039">
          <a:hlinkClick xmlns:r="http://schemas.openxmlformats.org/officeDocument/2006/relationships" r:id="rId191" tooltip="Prijs- en bestelinformatie, bestellen bij groothandel"/>
          <a:extLst>
            <a:ext uri="{FF2B5EF4-FFF2-40B4-BE49-F238E27FC236}">
              <a16:creationId xmlns:a16="http://schemas.microsoft.com/office/drawing/2014/main" id="{AF09371D-EA99-481C-9E0F-296D34FBF5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333</xdr:row>
      <xdr:rowOff>0</xdr:rowOff>
    </xdr:from>
    <xdr:to>
      <xdr:col>13</xdr:col>
      <xdr:colOff>15875</xdr:colOff>
      <xdr:row>333</xdr:row>
      <xdr:rowOff>103069</xdr:rowOff>
    </xdr:to>
    <xdr:pic>
      <xdr:nvPicPr>
        <xdr:cNvPr id="1041" name="Afbeelding 1040">
          <a:hlinkClick xmlns:r="http://schemas.openxmlformats.org/officeDocument/2006/relationships" r:id="rId192" tooltip="Prijs- en bestelinformatie, bestellen bij groothandel"/>
          <a:extLst>
            <a:ext uri="{FF2B5EF4-FFF2-40B4-BE49-F238E27FC236}">
              <a16:creationId xmlns:a16="http://schemas.microsoft.com/office/drawing/2014/main" id="{AF762410-A3EF-4ADF-91B2-F7F4E9382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334</xdr:row>
      <xdr:rowOff>0</xdr:rowOff>
    </xdr:from>
    <xdr:to>
      <xdr:col>13</xdr:col>
      <xdr:colOff>15875</xdr:colOff>
      <xdr:row>334</xdr:row>
      <xdr:rowOff>103069</xdr:rowOff>
    </xdr:to>
    <xdr:pic>
      <xdr:nvPicPr>
        <xdr:cNvPr id="1042" name="Afbeelding 1041">
          <a:hlinkClick xmlns:r="http://schemas.openxmlformats.org/officeDocument/2006/relationships" r:id="rId193" tooltip="Prijs- en bestelinformatie, bestellen bij groothandel"/>
          <a:extLst>
            <a:ext uri="{FF2B5EF4-FFF2-40B4-BE49-F238E27FC236}">
              <a16:creationId xmlns:a16="http://schemas.microsoft.com/office/drawing/2014/main" id="{7E50F597-7524-4506-80CE-8CC34F9F21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335</xdr:row>
      <xdr:rowOff>0</xdr:rowOff>
    </xdr:from>
    <xdr:to>
      <xdr:col>13</xdr:col>
      <xdr:colOff>15875</xdr:colOff>
      <xdr:row>335</xdr:row>
      <xdr:rowOff>103069</xdr:rowOff>
    </xdr:to>
    <xdr:pic>
      <xdr:nvPicPr>
        <xdr:cNvPr id="1043" name="Afbeelding 1042">
          <a:hlinkClick xmlns:r="http://schemas.openxmlformats.org/officeDocument/2006/relationships" r:id="rId194" tooltip="Prijs- en bestelinformatie, bestellen bij groothandel"/>
          <a:extLst>
            <a:ext uri="{FF2B5EF4-FFF2-40B4-BE49-F238E27FC236}">
              <a16:creationId xmlns:a16="http://schemas.microsoft.com/office/drawing/2014/main" id="{DEE55491-4B18-43E5-B821-6EFC1589E0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336</xdr:row>
      <xdr:rowOff>0</xdr:rowOff>
    </xdr:from>
    <xdr:to>
      <xdr:col>13</xdr:col>
      <xdr:colOff>15875</xdr:colOff>
      <xdr:row>336</xdr:row>
      <xdr:rowOff>103069</xdr:rowOff>
    </xdr:to>
    <xdr:pic>
      <xdr:nvPicPr>
        <xdr:cNvPr id="1044" name="Afbeelding 1043">
          <a:hlinkClick xmlns:r="http://schemas.openxmlformats.org/officeDocument/2006/relationships" r:id="rId195" tooltip="Prijs- en bestelinformatie, bestellen bij groothandel"/>
          <a:extLst>
            <a:ext uri="{FF2B5EF4-FFF2-40B4-BE49-F238E27FC236}">
              <a16:creationId xmlns:a16="http://schemas.microsoft.com/office/drawing/2014/main" id="{217EE319-D3A9-4F7E-91E3-7CF095D080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337</xdr:row>
      <xdr:rowOff>0</xdr:rowOff>
    </xdr:from>
    <xdr:to>
      <xdr:col>13</xdr:col>
      <xdr:colOff>15875</xdr:colOff>
      <xdr:row>337</xdr:row>
      <xdr:rowOff>103069</xdr:rowOff>
    </xdr:to>
    <xdr:pic>
      <xdr:nvPicPr>
        <xdr:cNvPr id="1045" name="Afbeelding 1044">
          <a:hlinkClick xmlns:r="http://schemas.openxmlformats.org/officeDocument/2006/relationships" r:id="rId196" tooltip="Prijs- en bestelinformatie, bestellen bij groothandel"/>
          <a:extLst>
            <a:ext uri="{FF2B5EF4-FFF2-40B4-BE49-F238E27FC236}">
              <a16:creationId xmlns:a16="http://schemas.microsoft.com/office/drawing/2014/main" id="{306E6230-F60F-42D0-9684-BB83746D93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338</xdr:row>
      <xdr:rowOff>0</xdr:rowOff>
    </xdr:from>
    <xdr:to>
      <xdr:col>13</xdr:col>
      <xdr:colOff>15875</xdr:colOff>
      <xdr:row>338</xdr:row>
      <xdr:rowOff>103069</xdr:rowOff>
    </xdr:to>
    <xdr:pic>
      <xdr:nvPicPr>
        <xdr:cNvPr id="1046" name="Afbeelding 1045">
          <a:hlinkClick xmlns:r="http://schemas.openxmlformats.org/officeDocument/2006/relationships" r:id="rId197" tooltip="Prijs- en bestelinformatie, bestellen bij groothandel"/>
          <a:extLst>
            <a:ext uri="{FF2B5EF4-FFF2-40B4-BE49-F238E27FC236}">
              <a16:creationId xmlns:a16="http://schemas.microsoft.com/office/drawing/2014/main" id="{764DE617-0C11-4C22-9D6E-E2ACAC239D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342</xdr:row>
      <xdr:rowOff>0</xdr:rowOff>
    </xdr:from>
    <xdr:to>
      <xdr:col>13</xdr:col>
      <xdr:colOff>15875</xdr:colOff>
      <xdr:row>342</xdr:row>
      <xdr:rowOff>103069</xdr:rowOff>
    </xdr:to>
    <xdr:pic>
      <xdr:nvPicPr>
        <xdr:cNvPr id="1047" name="Afbeelding 1046">
          <a:hlinkClick xmlns:r="http://schemas.openxmlformats.org/officeDocument/2006/relationships" r:id="rId198" tooltip="Prijs- en bestelinformatie, bestellen bij groothandel"/>
          <a:extLst>
            <a:ext uri="{FF2B5EF4-FFF2-40B4-BE49-F238E27FC236}">
              <a16:creationId xmlns:a16="http://schemas.microsoft.com/office/drawing/2014/main" id="{BCC8E36D-A88A-4E21-B512-F29A28D183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343</xdr:row>
      <xdr:rowOff>0</xdr:rowOff>
    </xdr:from>
    <xdr:to>
      <xdr:col>13</xdr:col>
      <xdr:colOff>15875</xdr:colOff>
      <xdr:row>343</xdr:row>
      <xdr:rowOff>103069</xdr:rowOff>
    </xdr:to>
    <xdr:pic>
      <xdr:nvPicPr>
        <xdr:cNvPr id="1048" name="Afbeelding 1047">
          <a:hlinkClick xmlns:r="http://schemas.openxmlformats.org/officeDocument/2006/relationships" r:id="rId199" tooltip="Prijs- en bestelinformatie, bestellen bij groothandel"/>
          <a:extLst>
            <a:ext uri="{FF2B5EF4-FFF2-40B4-BE49-F238E27FC236}">
              <a16:creationId xmlns:a16="http://schemas.microsoft.com/office/drawing/2014/main" id="{D26F2377-6400-4F66-942B-13C9058EDA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344</xdr:row>
      <xdr:rowOff>0</xdr:rowOff>
    </xdr:from>
    <xdr:to>
      <xdr:col>13</xdr:col>
      <xdr:colOff>15875</xdr:colOff>
      <xdr:row>344</xdr:row>
      <xdr:rowOff>103069</xdr:rowOff>
    </xdr:to>
    <xdr:pic>
      <xdr:nvPicPr>
        <xdr:cNvPr id="1049" name="Afbeelding 1048">
          <a:hlinkClick xmlns:r="http://schemas.openxmlformats.org/officeDocument/2006/relationships" r:id="rId200" tooltip="Prijs- en bestelinformatie, bestellen bij groothandel"/>
          <a:extLst>
            <a:ext uri="{FF2B5EF4-FFF2-40B4-BE49-F238E27FC236}">
              <a16:creationId xmlns:a16="http://schemas.microsoft.com/office/drawing/2014/main" id="{30ECD985-F37E-4F9F-903C-538908D3D9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345</xdr:row>
      <xdr:rowOff>0</xdr:rowOff>
    </xdr:from>
    <xdr:to>
      <xdr:col>13</xdr:col>
      <xdr:colOff>15875</xdr:colOff>
      <xdr:row>345</xdr:row>
      <xdr:rowOff>103069</xdr:rowOff>
    </xdr:to>
    <xdr:pic>
      <xdr:nvPicPr>
        <xdr:cNvPr id="1050" name="Afbeelding 1049">
          <a:hlinkClick xmlns:r="http://schemas.openxmlformats.org/officeDocument/2006/relationships" r:id="rId201" tooltip="Prijs- en bestelinformatie, bestellen bij groothandel"/>
          <a:extLst>
            <a:ext uri="{FF2B5EF4-FFF2-40B4-BE49-F238E27FC236}">
              <a16:creationId xmlns:a16="http://schemas.microsoft.com/office/drawing/2014/main" id="{64F7325F-72E4-4963-9232-6A1F304FB4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346</xdr:row>
      <xdr:rowOff>0</xdr:rowOff>
    </xdr:from>
    <xdr:to>
      <xdr:col>13</xdr:col>
      <xdr:colOff>15875</xdr:colOff>
      <xdr:row>346</xdr:row>
      <xdr:rowOff>103069</xdr:rowOff>
    </xdr:to>
    <xdr:pic>
      <xdr:nvPicPr>
        <xdr:cNvPr id="1051" name="Afbeelding 1050">
          <a:hlinkClick xmlns:r="http://schemas.openxmlformats.org/officeDocument/2006/relationships" r:id="rId202" tooltip="Prijs- en bestelinformatie, bestellen bij groothandel"/>
          <a:extLst>
            <a:ext uri="{FF2B5EF4-FFF2-40B4-BE49-F238E27FC236}">
              <a16:creationId xmlns:a16="http://schemas.microsoft.com/office/drawing/2014/main" id="{262C361F-5885-4377-B2A8-BA8811C46B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347</xdr:row>
      <xdr:rowOff>0</xdr:rowOff>
    </xdr:from>
    <xdr:to>
      <xdr:col>13</xdr:col>
      <xdr:colOff>15875</xdr:colOff>
      <xdr:row>347</xdr:row>
      <xdr:rowOff>103069</xdr:rowOff>
    </xdr:to>
    <xdr:pic>
      <xdr:nvPicPr>
        <xdr:cNvPr id="1052" name="Afbeelding 1051">
          <a:hlinkClick xmlns:r="http://schemas.openxmlformats.org/officeDocument/2006/relationships" r:id="rId203" tooltip="Prijs- en bestelinformatie, bestellen bij groothandel"/>
          <a:extLst>
            <a:ext uri="{FF2B5EF4-FFF2-40B4-BE49-F238E27FC236}">
              <a16:creationId xmlns:a16="http://schemas.microsoft.com/office/drawing/2014/main" id="{EB85FF68-D64C-4509-9706-A559D35F9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351</xdr:row>
      <xdr:rowOff>0</xdr:rowOff>
    </xdr:from>
    <xdr:to>
      <xdr:col>13</xdr:col>
      <xdr:colOff>15875</xdr:colOff>
      <xdr:row>351</xdr:row>
      <xdr:rowOff>103069</xdr:rowOff>
    </xdr:to>
    <xdr:pic>
      <xdr:nvPicPr>
        <xdr:cNvPr id="1053" name="Afbeelding 1052">
          <a:hlinkClick xmlns:r="http://schemas.openxmlformats.org/officeDocument/2006/relationships" r:id="rId204" tooltip="Prijs- en bestelinformatie, bestellen bij groothandel"/>
          <a:extLst>
            <a:ext uri="{FF2B5EF4-FFF2-40B4-BE49-F238E27FC236}">
              <a16:creationId xmlns:a16="http://schemas.microsoft.com/office/drawing/2014/main" id="{FA1C8897-3DE2-440C-BDB7-56150CBF94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352</xdr:row>
      <xdr:rowOff>0</xdr:rowOff>
    </xdr:from>
    <xdr:to>
      <xdr:col>13</xdr:col>
      <xdr:colOff>15875</xdr:colOff>
      <xdr:row>352</xdr:row>
      <xdr:rowOff>103069</xdr:rowOff>
    </xdr:to>
    <xdr:pic>
      <xdr:nvPicPr>
        <xdr:cNvPr id="1054" name="Afbeelding 1053">
          <a:hlinkClick xmlns:r="http://schemas.openxmlformats.org/officeDocument/2006/relationships" r:id="rId205" tooltip="Prijs- en bestelinformatie, bestellen bij groothandel"/>
          <a:extLst>
            <a:ext uri="{FF2B5EF4-FFF2-40B4-BE49-F238E27FC236}">
              <a16:creationId xmlns:a16="http://schemas.microsoft.com/office/drawing/2014/main" id="{627D7C4C-1091-400F-821C-754A9ABB4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353</xdr:row>
      <xdr:rowOff>0</xdr:rowOff>
    </xdr:from>
    <xdr:to>
      <xdr:col>13</xdr:col>
      <xdr:colOff>15875</xdr:colOff>
      <xdr:row>353</xdr:row>
      <xdr:rowOff>103069</xdr:rowOff>
    </xdr:to>
    <xdr:pic>
      <xdr:nvPicPr>
        <xdr:cNvPr id="1055" name="Afbeelding 1054">
          <a:hlinkClick xmlns:r="http://schemas.openxmlformats.org/officeDocument/2006/relationships" r:id="rId206" tooltip="Prijs- en bestelinformatie, bestellen bij groothandel"/>
          <a:extLst>
            <a:ext uri="{FF2B5EF4-FFF2-40B4-BE49-F238E27FC236}">
              <a16:creationId xmlns:a16="http://schemas.microsoft.com/office/drawing/2014/main" id="{8B14CA98-27AA-44CB-ACA3-628F1DE8C4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354</xdr:row>
      <xdr:rowOff>0</xdr:rowOff>
    </xdr:from>
    <xdr:to>
      <xdr:col>13</xdr:col>
      <xdr:colOff>15875</xdr:colOff>
      <xdr:row>354</xdr:row>
      <xdr:rowOff>103069</xdr:rowOff>
    </xdr:to>
    <xdr:pic>
      <xdr:nvPicPr>
        <xdr:cNvPr id="1056" name="Afbeelding 1055">
          <a:hlinkClick xmlns:r="http://schemas.openxmlformats.org/officeDocument/2006/relationships" r:id="rId207" tooltip="Prijs- en bestelinformatie, bestellen bij groothandel"/>
          <a:extLst>
            <a:ext uri="{FF2B5EF4-FFF2-40B4-BE49-F238E27FC236}">
              <a16:creationId xmlns:a16="http://schemas.microsoft.com/office/drawing/2014/main" id="{416E8354-A993-4B6D-80C8-296ACDF3D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355</xdr:row>
      <xdr:rowOff>0</xdr:rowOff>
    </xdr:from>
    <xdr:to>
      <xdr:col>13</xdr:col>
      <xdr:colOff>15875</xdr:colOff>
      <xdr:row>355</xdr:row>
      <xdr:rowOff>103069</xdr:rowOff>
    </xdr:to>
    <xdr:pic>
      <xdr:nvPicPr>
        <xdr:cNvPr id="1057" name="Afbeelding 1056">
          <a:hlinkClick xmlns:r="http://schemas.openxmlformats.org/officeDocument/2006/relationships" r:id="rId208" tooltip="Prijs- en bestelinformatie, bestellen bij groothandel"/>
          <a:extLst>
            <a:ext uri="{FF2B5EF4-FFF2-40B4-BE49-F238E27FC236}">
              <a16:creationId xmlns:a16="http://schemas.microsoft.com/office/drawing/2014/main" id="{587CB474-F450-4E60-897D-C9CE31C1F2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356</xdr:row>
      <xdr:rowOff>0</xdr:rowOff>
    </xdr:from>
    <xdr:to>
      <xdr:col>13</xdr:col>
      <xdr:colOff>15875</xdr:colOff>
      <xdr:row>356</xdr:row>
      <xdr:rowOff>103069</xdr:rowOff>
    </xdr:to>
    <xdr:pic>
      <xdr:nvPicPr>
        <xdr:cNvPr id="1058" name="Afbeelding 1057">
          <a:hlinkClick xmlns:r="http://schemas.openxmlformats.org/officeDocument/2006/relationships" r:id="rId209" tooltip="Prijs- en bestelinformatie, bestellen bij groothandel"/>
          <a:extLst>
            <a:ext uri="{FF2B5EF4-FFF2-40B4-BE49-F238E27FC236}">
              <a16:creationId xmlns:a16="http://schemas.microsoft.com/office/drawing/2014/main" id="{BE968F61-3326-4F8E-8517-3ECB7FC0F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130</xdr:row>
      <xdr:rowOff>0</xdr:rowOff>
    </xdr:from>
    <xdr:to>
      <xdr:col>13</xdr:col>
      <xdr:colOff>15875</xdr:colOff>
      <xdr:row>130</xdr:row>
      <xdr:rowOff>103069</xdr:rowOff>
    </xdr:to>
    <xdr:pic>
      <xdr:nvPicPr>
        <xdr:cNvPr id="1059" name="Afbeelding 1058">
          <a:hlinkClick xmlns:r="http://schemas.openxmlformats.org/officeDocument/2006/relationships" r:id="rId210" tooltip="Prijs- en bestelinformatie, bestellen bij groothandel"/>
          <a:extLst>
            <a:ext uri="{FF2B5EF4-FFF2-40B4-BE49-F238E27FC236}">
              <a16:creationId xmlns:a16="http://schemas.microsoft.com/office/drawing/2014/main" id="{D62D6DDC-231A-4AE5-9544-66D2206FF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131</xdr:row>
      <xdr:rowOff>0</xdr:rowOff>
    </xdr:from>
    <xdr:to>
      <xdr:col>13</xdr:col>
      <xdr:colOff>15875</xdr:colOff>
      <xdr:row>131</xdr:row>
      <xdr:rowOff>103069</xdr:rowOff>
    </xdr:to>
    <xdr:pic>
      <xdr:nvPicPr>
        <xdr:cNvPr id="1060" name="Afbeelding 1059">
          <a:hlinkClick xmlns:r="http://schemas.openxmlformats.org/officeDocument/2006/relationships" r:id="rId211" tooltip="Prijs- en bestelinformatie, bestellen bij groothandel"/>
          <a:extLst>
            <a:ext uri="{FF2B5EF4-FFF2-40B4-BE49-F238E27FC236}">
              <a16:creationId xmlns:a16="http://schemas.microsoft.com/office/drawing/2014/main" id="{9F0F66BB-ABAC-4692-9204-0AB71BC5BE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132</xdr:row>
      <xdr:rowOff>0</xdr:rowOff>
    </xdr:from>
    <xdr:to>
      <xdr:col>13</xdr:col>
      <xdr:colOff>15875</xdr:colOff>
      <xdr:row>132</xdr:row>
      <xdr:rowOff>103069</xdr:rowOff>
    </xdr:to>
    <xdr:pic>
      <xdr:nvPicPr>
        <xdr:cNvPr id="1061" name="Afbeelding 1060">
          <a:hlinkClick xmlns:r="http://schemas.openxmlformats.org/officeDocument/2006/relationships" r:id="rId212" tooltip="Prijs- en bestelinformatie, bestellen bij groothandel"/>
          <a:extLst>
            <a:ext uri="{FF2B5EF4-FFF2-40B4-BE49-F238E27FC236}">
              <a16:creationId xmlns:a16="http://schemas.microsoft.com/office/drawing/2014/main" id="{D5820DAA-6014-4E75-967A-6D6AECDC6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134</xdr:row>
      <xdr:rowOff>0</xdr:rowOff>
    </xdr:from>
    <xdr:to>
      <xdr:col>13</xdr:col>
      <xdr:colOff>15875</xdr:colOff>
      <xdr:row>134</xdr:row>
      <xdr:rowOff>103069</xdr:rowOff>
    </xdr:to>
    <xdr:pic>
      <xdr:nvPicPr>
        <xdr:cNvPr id="1062" name="Afbeelding 1061">
          <a:hlinkClick xmlns:r="http://schemas.openxmlformats.org/officeDocument/2006/relationships" r:id="rId213" tooltip="Prijs- en bestelinformatie, bestellen bij groothandel"/>
          <a:extLst>
            <a:ext uri="{FF2B5EF4-FFF2-40B4-BE49-F238E27FC236}">
              <a16:creationId xmlns:a16="http://schemas.microsoft.com/office/drawing/2014/main" id="{6EC1ECC6-4999-4495-BDEF-EEA2B9A65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137</xdr:row>
      <xdr:rowOff>0</xdr:rowOff>
    </xdr:from>
    <xdr:to>
      <xdr:col>13</xdr:col>
      <xdr:colOff>15875</xdr:colOff>
      <xdr:row>137</xdr:row>
      <xdr:rowOff>103069</xdr:rowOff>
    </xdr:to>
    <xdr:pic>
      <xdr:nvPicPr>
        <xdr:cNvPr id="1063" name="Afbeelding 1062">
          <a:hlinkClick xmlns:r="http://schemas.openxmlformats.org/officeDocument/2006/relationships" r:id="rId214" tooltip="Prijs- en bestelinformatie, bestellen bij groothandel"/>
          <a:extLst>
            <a:ext uri="{FF2B5EF4-FFF2-40B4-BE49-F238E27FC236}">
              <a16:creationId xmlns:a16="http://schemas.microsoft.com/office/drawing/2014/main" id="{CD4D0DBC-43DD-458B-85A1-CF4B464790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138</xdr:row>
      <xdr:rowOff>0</xdr:rowOff>
    </xdr:from>
    <xdr:to>
      <xdr:col>13</xdr:col>
      <xdr:colOff>15875</xdr:colOff>
      <xdr:row>138</xdr:row>
      <xdr:rowOff>103069</xdr:rowOff>
    </xdr:to>
    <xdr:pic>
      <xdr:nvPicPr>
        <xdr:cNvPr id="1064" name="Afbeelding 1063">
          <a:hlinkClick xmlns:r="http://schemas.openxmlformats.org/officeDocument/2006/relationships" r:id="rId215" tooltip="Prijs- en bestelinformatie, bestellen bij groothandel"/>
          <a:extLst>
            <a:ext uri="{FF2B5EF4-FFF2-40B4-BE49-F238E27FC236}">
              <a16:creationId xmlns:a16="http://schemas.microsoft.com/office/drawing/2014/main" id="{1DD21B59-D682-4F4A-B9C0-E72870524C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139</xdr:row>
      <xdr:rowOff>0</xdr:rowOff>
    </xdr:from>
    <xdr:to>
      <xdr:col>13</xdr:col>
      <xdr:colOff>15875</xdr:colOff>
      <xdr:row>139</xdr:row>
      <xdr:rowOff>103069</xdr:rowOff>
    </xdr:to>
    <xdr:pic>
      <xdr:nvPicPr>
        <xdr:cNvPr id="1065" name="Afbeelding 1064">
          <a:hlinkClick xmlns:r="http://schemas.openxmlformats.org/officeDocument/2006/relationships" r:id="rId216" tooltip="Prijs- en bestelinformatie, bestellen bij groothandel"/>
          <a:extLst>
            <a:ext uri="{FF2B5EF4-FFF2-40B4-BE49-F238E27FC236}">
              <a16:creationId xmlns:a16="http://schemas.microsoft.com/office/drawing/2014/main" id="{097A6BC5-4EE8-494A-86C8-577971707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140</xdr:row>
      <xdr:rowOff>0</xdr:rowOff>
    </xdr:from>
    <xdr:to>
      <xdr:col>13</xdr:col>
      <xdr:colOff>15875</xdr:colOff>
      <xdr:row>140</xdr:row>
      <xdr:rowOff>103069</xdr:rowOff>
    </xdr:to>
    <xdr:pic>
      <xdr:nvPicPr>
        <xdr:cNvPr id="1066" name="Afbeelding 1065">
          <a:hlinkClick xmlns:r="http://schemas.openxmlformats.org/officeDocument/2006/relationships" r:id="rId217" tooltip="Prijs- en bestelinformatie, bestellen bij groothandel"/>
          <a:extLst>
            <a:ext uri="{FF2B5EF4-FFF2-40B4-BE49-F238E27FC236}">
              <a16:creationId xmlns:a16="http://schemas.microsoft.com/office/drawing/2014/main" id="{59222CE5-FC7C-4CE3-A3A7-478A15F7FC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141</xdr:row>
      <xdr:rowOff>0</xdr:rowOff>
    </xdr:from>
    <xdr:to>
      <xdr:col>13</xdr:col>
      <xdr:colOff>15875</xdr:colOff>
      <xdr:row>141</xdr:row>
      <xdr:rowOff>103069</xdr:rowOff>
    </xdr:to>
    <xdr:pic>
      <xdr:nvPicPr>
        <xdr:cNvPr id="1067" name="Afbeelding 1066">
          <a:hlinkClick xmlns:r="http://schemas.openxmlformats.org/officeDocument/2006/relationships" r:id="rId218" tooltip="Prijs- en bestelinformatie, bestellen bij groothandel"/>
          <a:extLst>
            <a:ext uri="{FF2B5EF4-FFF2-40B4-BE49-F238E27FC236}">
              <a16:creationId xmlns:a16="http://schemas.microsoft.com/office/drawing/2014/main" id="{ED95EF27-3389-4B1F-9E50-FDF3B261A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143</xdr:row>
      <xdr:rowOff>0</xdr:rowOff>
    </xdr:from>
    <xdr:to>
      <xdr:col>13</xdr:col>
      <xdr:colOff>15875</xdr:colOff>
      <xdr:row>143</xdr:row>
      <xdr:rowOff>103069</xdr:rowOff>
    </xdr:to>
    <xdr:pic>
      <xdr:nvPicPr>
        <xdr:cNvPr id="1068" name="Afbeelding 1067">
          <a:hlinkClick xmlns:r="http://schemas.openxmlformats.org/officeDocument/2006/relationships" r:id="rId219" tooltip="Prijs- en bestelinformatie, bestellen bij groothandel"/>
          <a:extLst>
            <a:ext uri="{FF2B5EF4-FFF2-40B4-BE49-F238E27FC236}">
              <a16:creationId xmlns:a16="http://schemas.microsoft.com/office/drawing/2014/main" id="{73D49DD7-BF66-400D-81F8-C3C4513028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9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149</xdr:row>
      <xdr:rowOff>0</xdr:rowOff>
    </xdr:from>
    <xdr:to>
      <xdr:col>13</xdr:col>
      <xdr:colOff>15875</xdr:colOff>
      <xdr:row>149</xdr:row>
      <xdr:rowOff>103069</xdr:rowOff>
    </xdr:to>
    <xdr:pic>
      <xdr:nvPicPr>
        <xdr:cNvPr id="1069" name="Afbeelding 1068">
          <a:hlinkClick xmlns:r="http://schemas.openxmlformats.org/officeDocument/2006/relationships" r:id="rId220" tooltip="Prijs- en bestelinformatie, bestellen bij groothandel"/>
          <a:extLst>
            <a:ext uri="{FF2B5EF4-FFF2-40B4-BE49-F238E27FC236}">
              <a16:creationId xmlns:a16="http://schemas.microsoft.com/office/drawing/2014/main" id="{0B5C7289-9DF5-4C83-A0B0-7B7F9216D8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6522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150</xdr:row>
      <xdr:rowOff>0</xdr:rowOff>
    </xdr:from>
    <xdr:to>
      <xdr:col>13</xdr:col>
      <xdr:colOff>15875</xdr:colOff>
      <xdr:row>150</xdr:row>
      <xdr:rowOff>103069</xdr:rowOff>
    </xdr:to>
    <xdr:pic>
      <xdr:nvPicPr>
        <xdr:cNvPr id="1070" name="Afbeelding 1069">
          <a:hlinkClick xmlns:r="http://schemas.openxmlformats.org/officeDocument/2006/relationships" r:id="rId221" tooltip="Prijs- en bestelinformatie, bestellen bij groothandel"/>
          <a:extLst>
            <a:ext uri="{FF2B5EF4-FFF2-40B4-BE49-F238E27FC236}">
              <a16:creationId xmlns:a16="http://schemas.microsoft.com/office/drawing/2014/main" id="{F401D4AF-197A-4380-B9C4-B316B31AF6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6522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151</xdr:row>
      <xdr:rowOff>0</xdr:rowOff>
    </xdr:from>
    <xdr:to>
      <xdr:col>13</xdr:col>
      <xdr:colOff>15875</xdr:colOff>
      <xdr:row>151</xdr:row>
      <xdr:rowOff>103069</xdr:rowOff>
    </xdr:to>
    <xdr:pic>
      <xdr:nvPicPr>
        <xdr:cNvPr id="1071" name="Afbeelding 1070">
          <a:hlinkClick xmlns:r="http://schemas.openxmlformats.org/officeDocument/2006/relationships" r:id="rId222" tooltip="Prijs- en bestelinformatie, bestellen bij groothandel"/>
          <a:extLst>
            <a:ext uri="{FF2B5EF4-FFF2-40B4-BE49-F238E27FC236}">
              <a16:creationId xmlns:a16="http://schemas.microsoft.com/office/drawing/2014/main" id="{A552DA8A-2917-474F-9CBC-B746AEFF1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6522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152</xdr:row>
      <xdr:rowOff>0</xdr:rowOff>
    </xdr:from>
    <xdr:to>
      <xdr:col>13</xdr:col>
      <xdr:colOff>15875</xdr:colOff>
      <xdr:row>152</xdr:row>
      <xdr:rowOff>103069</xdr:rowOff>
    </xdr:to>
    <xdr:pic>
      <xdr:nvPicPr>
        <xdr:cNvPr id="1072" name="Afbeelding 1071">
          <a:hlinkClick xmlns:r="http://schemas.openxmlformats.org/officeDocument/2006/relationships" r:id="rId223" tooltip="Prijs- en bestelinformatie, bestellen bij groothandel"/>
          <a:extLst>
            <a:ext uri="{FF2B5EF4-FFF2-40B4-BE49-F238E27FC236}">
              <a16:creationId xmlns:a16="http://schemas.microsoft.com/office/drawing/2014/main" id="{C4169B4B-9352-4976-AAF3-7A48DAF848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6522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153</xdr:row>
      <xdr:rowOff>0</xdr:rowOff>
    </xdr:from>
    <xdr:to>
      <xdr:col>13</xdr:col>
      <xdr:colOff>15875</xdr:colOff>
      <xdr:row>153</xdr:row>
      <xdr:rowOff>103069</xdr:rowOff>
    </xdr:to>
    <xdr:pic>
      <xdr:nvPicPr>
        <xdr:cNvPr id="1073" name="Afbeelding 1072">
          <a:hlinkClick xmlns:r="http://schemas.openxmlformats.org/officeDocument/2006/relationships" r:id="rId224" tooltip="Prijs- en bestelinformatie, bestellen bij groothandel"/>
          <a:extLst>
            <a:ext uri="{FF2B5EF4-FFF2-40B4-BE49-F238E27FC236}">
              <a16:creationId xmlns:a16="http://schemas.microsoft.com/office/drawing/2014/main" id="{E78EDDDC-7A2F-48CA-8943-B3A61886D7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6522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154</xdr:row>
      <xdr:rowOff>0</xdr:rowOff>
    </xdr:from>
    <xdr:to>
      <xdr:col>13</xdr:col>
      <xdr:colOff>15875</xdr:colOff>
      <xdr:row>154</xdr:row>
      <xdr:rowOff>103069</xdr:rowOff>
    </xdr:to>
    <xdr:pic>
      <xdr:nvPicPr>
        <xdr:cNvPr id="1074" name="Afbeelding 1073">
          <a:hlinkClick xmlns:r="http://schemas.openxmlformats.org/officeDocument/2006/relationships" r:id="rId225" tooltip="Prijs- en bestelinformatie, bestellen bij groothandel"/>
          <a:extLst>
            <a:ext uri="{FF2B5EF4-FFF2-40B4-BE49-F238E27FC236}">
              <a16:creationId xmlns:a16="http://schemas.microsoft.com/office/drawing/2014/main" id="{E10B388B-CE08-445E-9E97-1AECF7B2B3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6522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156</xdr:row>
      <xdr:rowOff>0</xdr:rowOff>
    </xdr:from>
    <xdr:to>
      <xdr:col>13</xdr:col>
      <xdr:colOff>15875</xdr:colOff>
      <xdr:row>156</xdr:row>
      <xdr:rowOff>103069</xdr:rowOff>
    </xdr:to>
    <xdr:pic>
      <xdr:nvPicPr>
        <xdr:cNvPr id="1075" name="Afbeelding 1074">
          <a:hlinkClick xmlns:r="http://schemas.openxmlformats.org/officeDocument/2006/relationships" r:id="rId226" tooltip="Prijs- en bestelinformatie, bestellen bij groothandel"/>
          <a:extLst>
            <a:ext uri="{FF2B5EF4-FFF2-40B4-BE49-F238E27FC236}">
              <a16:creationId xmlns:a16="http://schemas.microsoft.com/office/drawing/2014/main" id="{ADFCC431-22E9-4E95-AC3A-EE3427D347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6522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155</xdr:row>
      <xdr:rowOff>0</xdr:rowOff>
    </xdr:from>
    <xdr:to>
      <xdr:col>13</xdr:col>
      <xdr:colOff>15875</xdr:colOff>
      <xdr:row>155</xdr:row>
      <xdr:rowOff>103069</xdr:rowOff>
    </xdr:to>
    <xdr:pic>
      <xdr:nvPicPr>
        <xdr:cNvPr id="1076" name="Afbeelding 1075">
          <a:hlinkClick xmlns:r="http://schemas.openxmlformats.org/officeDocument/2006/relationships" r:id="rId227" tooltip="Prijs- en bestelinformatie, bestellen bij groothandel"/>
          <a:extLst>
            <a:ext uri="{FF2B5EF4-FFF2-40B4-BE49-F238E27FC236}">
              <a16:creationId xmlns:a16="http://schemas.microsoft.com/office/drawing/2014/main" id="{76A40D77-26B9-4320-B085-70BC94A02E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2834938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157</xdr:row>
      <xdr:rowOff>0</xdr:rowOff>
    </xdr:from>
    <xdr:to>
      <xdr:col>13</xdr:col>
      <xdr:colOff>15875</xdr:colOff>
      <xdr:row>157</xdr:row>
      <xdr:rowOff>103069</xdr:rowOff>
    </xdr:to>
    <xdr:pic>
      <xdr:nvPicPr>
        <xdr:cNvPr id="1077" name="Afbeelding 1076">
          <a:hlinkClick xmlns:r="http://schemas.openxmlformats.org/officeDocument/2006/relationships" r:id="rId228" tooltip="Prijs- en bestelinformatie, bestellen bij groothandel"/>
          <a:extLst>
            <a:ext uri="{FF2B5EF4-FFF2-40B4-BE49-F238E27FC236}">
              <a16:creationId xmlns:a16="http://schemas.microsoft.com/office/drawing/2014/main" id="{960A8DCF-14B6-4B78-A9D1-7C93DB4614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2834938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163</xdr:row>
      <xdr:rowOff>0</xdr:rowOff>
    </xdr:from>
    <xdr:to>
      <xdr:col>13</xdr:col>
      <xdr:colOff>15875</xdr:colOff>
      <xdr:row>163</xdr:row>
      <xdr:rowOff>103069</xdr:rowOff>
    </xdr:to>
    <xdr:pic>
      <xdr:nvPicPr>
        <xdr:cNvPr id="33" name="Afbeelding 32">
          <a:hlinkClick xmlns:r="http://schemas.openxmlformats.org/officeDocument/2006/relationships" r:id="rId229" tooltip="Prijs- en bestelinformatie, bestellen bij groothandel"/>
          <a:extLst>
            <a:ext uri="{FF2B5EF4-FFF2-40B4-BE49-F238E27FC236}">
              <a16:creationId xmlns:a16="http://schemas.microsoft.com/office/drawing/2014/main" id="{C1CBF621-7405-4A39-9E67-93B2B99281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3239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164</xdr:row>
      <xdr:rowOff>0</xdr:rowOff>
    </xdr:from>
    <xdr:to>
      <xdr:col>13</xdr:col>
      <xdr:colOff>15875</xdr:colOff>
      <xdr:row>164</xdr:row>
      <xdr:rowOff>103069</xdr:rowOff>
    </xdr:to>
    <xdr:pic>
      <xdr:nvPicPr>
        <xdr:cNvPr id="42" name="Afbeelding 41">
          <a:hlinkClick xmlns:r="http://schemas.openxmlformats.org/officeDocument/2006/relationships" r:id="rId230" tooltip="Prijs- en bestelinformatie, bestellen bij groothandel"/>
          <a:extLst>
            <a:ext uri="{FF2B5EF4-FFF2-40B4-BE49-F238E27FC236}">
              <a16:creationId xmlns:a16="http://schemas.microsoft.com/office/drawing/2014/main" id="{A66BDFDC-ADDF-426E-B3A2-E66725B9C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3239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165</xdr:row>
      <xdr:rowOff>0</xdr:rowOff>
    </xdr:from>
    <xdr:to>
      <xdr:col>13</xdr:col>
      <xdr:colOff>15875</xdr:colOff>
      <xdr:row>165</xdr:row>
      <xdr:rowOff>103069</xdr:rowOff>
    </xdr:to>
    <xdr:pic>
      <xdr:nvPicPr>
        <xdr:cNvPr id="43" name="Afbeelding 42">
          <a:hlinkClick xmlns:r="http://schemas.openxmlformats.org/officeDocument/2006/relationships" r:id="rId231" tooltip="Prijs- en bestelinformatie, bestellen bij groothandel"/>
          <a:extLst>
            <a:ext uri="{FF2B5EF4-FFF2-40B4-BE49-F238E27FC236}">
              <a16:creationId xmlns:a16="http://schemas.microsoft.com/office/drawing/2014/main" id="{BE02F132-239D-46D6-8DE0-FE898ED571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3239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167</xdr:row>
      <xdr:rowOff>0</xdr:rowOff>
    </xdr:from>
    <xdr:to>
      <xdr:col>13</xdr:col>
      <xdr:colOff>15875</xdr:colOff>
      <xdr:row>167</xdr:row>
      <xdr:rowOff>103069</xdr:rowOff>
    </xdr:to>
    <xdr:pic>
      <xdr:nvPicPr>
        <xdr:cNvPr id="48" name="Afbeelding 47">
          <a:hlinkClick xmlns:r="http://schemas.openxmlformats.org/officeDocument/2006/relationships" r:id="rId232" tooltip="Prijs- en bestelinformatie, bestellen bij groothandel"/>
          <a:extLst>
            <a:ext uri="{FF2B5EF4-FFF2-40B4-BE49-F238E27FC236}">
              <a16:creationId xmlns:a16="http://schemas.microsoft.com/office/drawing/2014/main" id="{21436279-27EB-4237-986D-611858CAFD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3239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168</xdr:row>
      <xdr:rowOff>0</xdr:rowOff>
    </xdr:from>
    <xdr:to>
      <xdr:col>13</xdr:col>
      <xdr:colOff>15875</xdr:colOff>
      <xdr:row>168</xdr:row>
      <xdr:rowOff>103069</xdr:rowOff>
    </xdr:to>
    <xdr:pic>
      <xdr:nvPicPr>
        <xdr:cNvPr id="49" name="Afbeelding 48">
          <a:hlinkClick xmlns:r="http://schemas.openxmlformats.org/officeDocument/2006/relationships" r:id="rId233" tooltip="Prijs- en bestelinformatie, bestellen bij groothandel"/>
          <a:extLst>
            <a:ext uri="{FF2B5EF4-FFF2-40B4-BE49-F238E27FC236}">
              <a16:creationId xmlns:a16="http://schemas.microsoft.com/office/drawing/2014/main" id="{9A287F22-6D5A-4C18-AC7F-286243463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3239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170</xdr:row>
      <xdr:rowOff>0</xdr:rowOff>
    </xdr:from>
    <xdr:to>
      <xdr:col>13</xdr:col>
      <xdr:colOff>15875</xdr:colOff>
      <xdr:row>170</xdr:row>
      <xdr:rowOff>103069</xdr:rowOff>
    </xdr:to>
    <xdr:pic>
      <xdr:nvPicPr>
        <xdr:cNvPr id="50" name="Afbeelding 49">
          <a:hlinkClick xmlns:r="http://schemas.openxmlformats.org/officeDocument/2006/relationships" r:id="rId234" tooltip="Prijs- en bestelinformatie, bestellen bij groothandel"/>
          <a:extLst>
            <a:ext uri="{FF2B5EF4-FFF2-40B4-BE49-F238E27FC236}">
              <a16:creationId xmlns:a16="http://schemas.microsoft.com/office/drawing/2014/main" id="{F1536703-087C-4214-82BE-BEE9D15D6F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3239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178</xdr:row>
      <xdr:rowOff>0</xdr:rowOff>
    </xdr:from>
    <xdr:to>
      <xdr:col>13</xdr:col>
      <xdr:colOff>15875</xdr:colOff>
      <xdr:row>178</xdr:row>
      <xdr:rowOff>103069</xdr:rowOff>
    </xdr:to>
    <xdr:pic>
      <xdr:nvPicPr>
        <xdr:cNvPr id="52" name="Afbeelding 51">
          <a:hlinkClick xmlns:r="http://schemas.openxmlformats.org/officeDocument/2006/relationships" r:id="rId235" tooltip="Prijs- en bestelinformatie, bestellen bij groothandel"/>
          <a:extLst>
            <a:ext uri="{FF2B5EF4-FFF2-40B4-BE49-F238E27FC236}">
              <a16:creationId xmlns:a16="http://schemas.microsoft.com/office/drawing/2014/main" id="{44A91D7B-BF42-4B16-827C-F3469D6391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50455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179</xdr:row>
      <xdr:rowOff>0</xdr:rowOff>
    </xdr:from>
    <xdr:to>
      <xdr:col>13</xdr:col>
      <xdr:colOff>15875</xdr:colOff>
      <xdr:row>179</xdr:row>
      <xdr:rowOff>103069</xdr:rowOff>
    </xdr:to>
    <xdr:pic>
      <xdr:nvPicPr>
        <xdr:cNvPr id="68" name="Afbeelding 67">
          <a:hlinkClick xmlns:r="http://schemas.openxmlformats.org/officeDocument/2006/relationships" r:id="rId236" tooltip="Prijs- en bestelinformatie, bestellen bij groothandel"/>
          <a:extLst>
            <a:ext uri="{FF2B5EF4-FFF2-40B4-BE49-F238E27FC236}">
              <a16:creationId xmlns:a16="http://schemas.microsoft.com/office/drawing/2014/main" id="{7B6236AE-08F3-4403-BB85-CB43F9171A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5180469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180</xdr:row>
      <xdr:rowOff>0</xdr:rowOff>
    </xdr:from>
    <xdr:to>
      <xdr:col>13</xdr:col>
      <xdr:colOff>15875</xdr:colOff>
      <xdr:row>180</xdr:row>
      <xdr:rowOff>103069</xdr:rowOff>
    </xdr:to>
    <xdr:pic>
      <xdr:nvPicPr>
        <xdr:cNvPr id="141" name="Afbeelding 140">
          <a:hlinkClick xmlns:r="http://schemas.openxmlformats.org/officeDocument/2006/relationships" r:id="rId237" tooltip="Prijs- en bestelinformatie, bestellen bij groothandel"/>
          <a:extLst>
            <a:ext uri="{FF2B5EF4-FFF2-40B4-BE49-F238E27FC236}">
              <a16:creationId xmlns:a16="http://schemas.microsoft.com/office/drawing/2014/main" id="{09FF0B72-6CB3-4E01-A1C4-8072352387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531540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181</xdr:row>
      <xdr:rowOff>0</xdr:rowOff>
    </xdr:from>
    <xdr:to>
      <xdr:col>13</xdr:col>
      <xdr:colOff>15875</xdr:colOff>
      <xdr:row>181</xdr:row>
      <xdr:rowOff>103069</xdr:rowOff>
    </xdr:to>
    <xdr:pic>
      <xdr:nvPicPr>
        <xdr:cNvPr id="1026" name="Afbeelding 1025">
          <a:hlinkClick xmlns:r="http://schemas.openxmlformats.org/officeDocument/2006/relationships" r:id="rId238" tooltip="Prijs- en bestelinformatie, bestellen bij groothandel"/>
          <a:extLst>
            <a:ext uri="{FF2B5EF4-FFF2-40B4-BE49-F238E27FC236}">
              <a16:creationId xmlns:a16="http://schemas.microsoft.com/office/drawing/2014/main" id="{BF04E850-2B9E-41E9-86F7-4E238107C2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5450344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182</xdr:row>
      <xdr:rowOff>0</xdr:rowOff>
    </xdr:from>
    <xdr:to>
      <xdr:col>13</xdr:col>
      <xdr:colOff>15875</xdr:colOff>
      <xdr:row>182</xdr:row>
      <xdr:rowOff>103069</xdr:rowOff>
    </xdr:to>
    <xdr:pic>
      <xdr:nvPicPr>
        <xdr:cNvPr id="1028" name="Afbeelding 1027">
          <a:hlinkClick xmlns:r="http://schemas.openxmlformats.org/officeDocument/2006/relationships" r:id="rId239" tooltip="Prijs- en bestelinformatie, bestellen bij groothandel"/>
          <a:extLst>
            <a:ext uri="{FF2B5EF4-FFF2-40B4-BE49-F238E27FC236}">
              <a16:creationId xmlns:a16="http://schemas.microsoft.com/office/drawing/2014/main" id="{5AABB789-E479-4A7A-A1E5-FBA4F82C87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558528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191</xdr:row>
      <xdr:rowOff>0</xdr:rowOff>
    </xdr:from>
    <xdr:to>
      <xdr:col>13</xdr:col>
      <xdr:colOff>15875</xdr:colOff>
      <xdr:row>191</xdr:row>
      <xdr:rowOff>103069</xdr:rowOff>
    </xdr:to>
    <xdr:pic>
      <xdr:nvPicPr>
        <xdr:cNvPr id="1029" name="Afbeelding 1028">
          <a:hlinkClick xmlns:r="http://schemas.openxmlformats.org/officeDocument/2006/relationships" r:id="rId240" tooltip="Prijs- en bestelinformatie, bestellen bij groothandel"/>
          <a:extLst>
            <a:ext uri="{FF2B5EF4-FFF2-40B4-BE49-F238E27FC236}">
              <a16:creationId xmlns:a16="http://schemas.microsoft.com/office/drawing/2014/main" id="{871DA4A3-0255-47CA-85FA-8881B2FE38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6609219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183</xdr:row>
      <xdr:rowOff>0</xdr:rowOff>
    </xdr:from>
    <xdr:to>
      <xdr:col>13</xdr:col>
      <xdr:colOff>15875</xdr:colOff>
      <xdr:row>183</xdr:row>
      <xdr:rowOff>103069</xdr:rowOff>
    </xdr:to>
    <xdr:pic>
      <xdr:nvPicPr>
        <xdr:cNvPr id="1078" name="Afbeelding 1077">
          <a:hlinkClick xmlns:r="http://schemas.openxmlformats.org/officeDocument/2006/relationships" r:id="rId241" tooltip="Prijs- en bestelinformatie, bestellen bij groothandel"/>
          <a:extLst>
            <a:ext uri="{FF2B5EF4-FFF2-40B4-BE49-F238E27FC236}">
              <a16:creationId xmlns:a16="http://schemas.microsoft.com/office/drawing/2014/main" id="{3F24946F-2CF0-47CD-898B-ADE4DDF7E8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5720219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189</xdr:row>
      <xdr:rowOff>0</xdr:rowOff>
    </xdr:from>
    <xdr:to>
      <xdr:col>13</xdr:col>
      <xdr:colOff>15875</xdr:colOff>
      <xdr:row>189</xdr:row>
      <xdr:rowOff>103069</xdr:rowOff>
    </xdr:to>
    <xdr:pic>
      <xdr:nvPicPr>
        <xdr:cNvPr id="1079" name="Afbeelding 1078">
          <a:hlinkClick xmlns:r="http://schemas.openxmlformats.org/officeDocument/2006/relationships" r:id="rId242" tooltip="Prijs- en bestelinformatie, bestellen bij groothandel"/>
          <a:extLst>
            <a:ext uri="{FF2B5EF4-FFF2-40B4-BE49-F238E27FC236}">
              <a16:creationId xmlns:a16="http://schemas.microsoft.com/office/drawing/2014/main" id="{22EA3716-291E-4D34-9071-B556EE8E39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6434594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184</xdr:row>
      <xdr:rowOff>0</xdr:rowOff>
    </xdr:from>
    <xdr:to>
      <xdr:col>13</xdr:col>
      <xdr:colOff>15875</xdr:colOff>
      <xdr:row>184</xdr:row>
      <xdr:rowOff>103069</xdr:rowOff>
    </xdr:to>
    <xdr:pic>
      <xdr:nvPicPr>
        <xdr:cNvPr id="1080" name="Afbeelding 1079">
          <a:hlinkClick xmlns:r="http://schemas.openxmlformats.org/officeDocument/2006/relationships" r:id="rId243" tooltip="Prijs- en bestelinformatie, bestellen bij groothandel"/>
          <a:extLst>
            <a:ext uri="{FF2B5EF4-FFF2-40B4-BE49-F238E27FC236}">
              <a16:creationId xmlns:a16="http://schemas.microsoft.com/office/drawing/2014/main" id="{E4EC8F6D-7C9D-4BE5-BDFE-49535B9925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585515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188</xdr:row>
      <xdr:rowOff>0</xdr:rowOff>
    </xdr:from>
    <xdr:to>
      <xdr:col>13</xdr:col>
      <xdr:colOff>15875</xdr:colOff>
      <xdr:row>188</xdr:row>
      <xdr:rowOff>103069</xdr:rowOff>
    </xdr:to>
    <xdr:pic>
      <xdr:nvPicPr>
        <xdr:cNvPr id="1081" name="Afbeelding 1080">
          <a:hlinkClick xmlns:r="http://schemas.openxmlformats.org/officeDocument/2006/relationships" r:id="rId244" tooltip="Prijs- en bestelinformatie, bestellen bij groothandel"/>
          <a:extLst>
            <a:ext uri="{FF2B5EF4-FFF2-40B4-BE49-F238E27FC236}">
              <a16:creationId xmlns:a16="http://schemas.microsoft.com/office/drawing/2014/main" id="{3A555FED-5F08-49E5-86FA-536E8281B7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629965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185</xdr:row>
      <xdr:rowOff>0</xdr:rowOff>
    </xdr:from>
    <xdr:to>
      <xdr:col>13</xdr:col>
      <xdr:colOff>15875</xdr:colOff>
      <xdr:row>185</xdr:row>
      <xdr:rowOff>103069</xdr:rowOff>
    </xdr:to>
    <xdr:pic>
      <xdr:nvPicPr>
        <xdr:cNvPr id="1082" name="Afbeelding 1081">
          <a:hlinkClick xmlns:r="http://schemas.openxmlformats.org/officeDocument/2006/relationships" r:id="rId245" tooltip="Prijs- en bestelinformatie, bestellen bij groothandel"/>
          <a:extLst>
            <a:ext uri="{FF2B5EF4-FFF2-40B4-BE49-F238E27FC236}">
              <a16:creationId xmlns:a16="http://schemas.microsoft.com/office/drawing/2014/main" id="{26075616-086D-4CAC-8A57-F67825FAFB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5990094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187</xdr:row>
      <xdr:rowOff>0</xdr:rowOff>
    </xdr:from>
    <xdr:to>
      <xdr:col>13</xdr:col>
      <xdr:colOff>15875</xdr:colOff>
      <xdr:row>187</xdr:row>
      <xdr:rowOff>103069</xdr:rowOff>
    </xdr:to>
    <xdr:pic>
      <xdr:nvPicPr>
        <xdr:cNvPr id="1083" name="Afbeelding 1082">
          <a:hlinkClick xmlns:r="http://schemas.openxmlformats.org/officeDocument/2006/relationships" r:id="rId246" tooltip="Prijs- en bestelinformatie, bestellen bij groothandel"/>
          <a:extLst>
            <a:ext uri="{FF2B5EF4-FFF2-40B4-BE49-F238E27FC236}">
              <a16:creationId xmlns:a16="http://schemas.microsoft.com/office/drawing/2014/main" id="{D069F710-2B99-4A37-8EA6-3647A9209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6164719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212</xdr:row>
      <xdr:rowOff>0</xdr:rowOff>
    </xdr:from>
    <xdr:to>
      <xdr:col>13</xdr:col>
      <xdr:colOff>15875</xdr:colOff>
      <xdr:row>212</xdr:row>
      <xdr:rowOff>103069</xdr:rowOff>
    </xdr:to>
    <xdr:pic>
      <xdr:nvPicPr>
        <xdr:cNvPr id="1084" name="Afbeelding 1083">
          <a:hlinkClick xmlns:r="http://schemas.openxmlformats.org/officeDocument/2006/relationships" r:id="rId247" tooltip="Prijs- en bestelinformatie, bestellen bij groothandel"/>
          <a:extLst>
            <a:ext uri="{FF2B5EF4-FFF2-40B4-BE49-F238E27FC236}">
              <a16:creationId xmlns:a16="http://schemas.microsoft.com/office/drawing/2014/main" id="{F6437B29-4F37-4A0E-BFDF-AE65CF136F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7720469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213</xdr:row>
      <xdr:rowOff>0</xdr:rowOff>
    </xdr:from>
    <xdr:to>
      <xdr:col>13</xdr:col>
      <xdr:colOff>15875</xdr:colOff>
      <xdr:row>213</xdr:row>
      <xdr:rowOff>103069</xdr:rowOff>
    </xdr:to>
    <xdr:pic>
      <xdr:nvPicPr>
        <xdr:cNvPr id="1085" name="Afbeelding 1084">
          <a:hlinkClick xmlns:r="http://schemas.openxmlformats.org/officeDocument/2006/relationships" r:id="rId248" tooltip="Prijs- en bestelinformatie, bestellen bij groothandel"/>
          <a:extLst>
            <a:ext uri="{FF2B5EF4-FFF2-40B4-BE49-F238E27FC236}">
              <a16:creationId xmlns:a16="http://schemas.microsoft.com/office/drawing/2014/main" id="{BE6D680D-2265-4EE5-9EB2-A0F18AF19F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785540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215</xdr:row>
      <xdr:rowOff>0</xdr:rowOff>
    </xdr:from>
    <xdr:to>
      <xdr:col>13</xdr:col>
      <xdr:colOff>15875</xdr:colOff>
      <xdr:row>215</xdr:row>
      <xdr:rowOff>103069</xdr:rowOff>
    </xdr:to>
    <xdr:pic>
      <xdr:nvPicPr>
        <xdr:cNvPr id="1086" name="Afbeelding 1085">
          <a:hlinkClick xmlns:r="http://schemas.openxmlformats.org/officeDocument/2006/relationships" r:id="rId249" tooltip="Prijs- en bestelinformatie, bestellen bij groothandel"/>
          <a:extLst>
            <a:ext uri="{FF2B5EF4-FFF2-40B4-BE49-F238E27FC236}">
              <a16:creationId xmlns:a16="http://schemas.microsoft.com/office/drawing/2014/main" id="{F32152F2-A33B-4192-BFDD-D7388DE9C2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8034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216</xdr:row>
      <xdr:rowOff>0</xdr:rowOff>
    </xdr:from>
    <xdr:to>
      <xdr:col>13</xdr:col>
      <xdr:colOff>15875</xdr:colOff>
      <xdr:row>216</xdr:row>
      <xdr:rowOff>103069</xdr:rowOff>
    </xdr:to>
    <xdr:pic>
      <xdr:nvPicPr>
        <xdr:cNvPr id="1087" name="Afbeelding 1086">
          <a:hlinkClick xmlns:r="http://schemas.openxmlformats.org/officeDocument/2006/relationships" r:id="rId250" tooltip="Prijs- en bestelinformatie, bestellen bij groothandel"/>
          <a:extLst>
            <a:ext uri="{FF2B5EF4-FFF2-40B4-BE49-F238E27FC236}">
              <a16:creationId xmlns:a16="http://schemas.microsoft.com/office/drawing/2014/main" id="{D9ACC4C1-491B-43AC-839B-78435ACDFF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8168938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217</xdr:row>
      <xdr:rowOff>0</xdr:rowOff>
    </xdr:from>
    <xdr:to>
      <xdr:col>13</xdr:col>
      <xdr:colOff>15875</xdr:colOff>
      <xdr:row>217</xdr:row>
      <xdr:rowOff>103069</xdr:rowOff>
    </xdr:to>
    <xdr:pic>
      <xdr:nvPicPr>
        <xdr:cNvPr id="192" name="Afbeelding 191">
          <a:hlinkClick xmlns:r="http://schemas.openxmlformats.org/officeDocument/2006/relationships" r:id="rId251" tooltip="Prijs- en bestelinformatie, bestellen bij groothandel"/>
          <a:extLst>
            <a:ext uri="{FF2B5EF4-FFF2-40B4-BE49-F238E27FC236}">
              <a16:creationId xmlns:a16="http://schemas.microsoft.com/office/drawing/2014/main" id="{BCD21BBD-7AAF-41CB-9BF2-90559083E0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8303875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218</xdr:row>
      <xdr:rowOff>0</xdr:rowOff>
    </xdr:from>
    <xdr:to>
      <xdr:col>13</xdr:col>
      <xdr:colOff>15875</xdr:colOff>
      <xdr:row>218</xdr:row>
      <xdr:rowOff>103069</xdr:rowOff>
    </xdr:to>
    <xdr:pic>
      <xdr:nvPicPr>
        <xdr:cNvPr id="193" name="Afbeelding 192">
          <a:hlinkClick xmlns:r="http://schemas.openxmlformats.org/officeDocument/2006/relationships" r:id="rId252" tooltip="Prijs- en bestelinformatie, bestellen bij groothandel"/>
          <a:extLst>
            <a:ext uri="{FF2B5EF4-FFF2-40B4-BE49-F238E27FC236}">
              <a16:creationId xmlns:a16="http://schemas.microsoft.com/office/drawing/2014/main" id="{D9D54735-4FCF-4746-96C2-8ECADF6E83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84388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224</xdr:row>
      <xdr:rowOff>0</xdr:rowOff>
    </xdr:from>
    <xdr:to>
      <xdr:col>13</xdr:col>
      <xdr:colOff>15875</xdr:colOff>
      <xdr:row>224</xdr:row>
      <xdr:rowOff>103069</xdr:rowOff>
    </xdr:to>
    <xdr:pic>
      <xdr:nvPicPr>
        <xdr:cNvPr id="194" name="Afbeelding 193">
          <a:hlinkClick xmlns:r="http://schemas.openxmlformats.org/officeDocument/2006/relationships" r:id="rId253" tooltip="Prijs- en bestelinformatie, bestellen bij groothandel"/>
          <a:extLst>
            <a:ext uri="{FF2B5EF4-FFF2-40B4-BE49-F238E27FC236}">
              <a16:creationId xmlns:a16="http://schemas.microsoft.com/office/drawing/2014/main" id="{73F41D8B-CF8D-4369-8D80-6366BB554A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9153188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220</xdr:row>
      <xdr:rowOff>0</xdr:rowOff>
    </xdr:from>
    <xdr:to>
      <xdr:col>13</xdr:col>
      <xdr:colOff>15875</xdr:colOff>
      <xdr:row>220</xdr:row>
      <xdr:rowOff>103069</xdr:rowOff>
    </xdr:to>
    <xdr:pic>
      <xdr:nvPicPr>
        <xdr:cNvPr id="195" name="Afbeelding 194">
          <a:hlinkClick xmlns:r="http://schemas.openxmlformats.org/officeDocument/2006/relationships" r:id="rId254" tooltip="Prijs- en bestelinformatie, bestellen bij groothandel"/>
          <a:extLst>
            <a:ext uri="{FF2B5EF4-FFF2-40B4-BE49-F238E27FC236}">
              <a16:creationId xmlns:a16="http://schemas.microsoft.com/office/drawing/2014/main" id="{A66BAE2A-A0BC-4147-84C9-BDD17E069B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8613438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221</xdr:row>
      <xdr:rowOff>0</xdr:rowOff>
    </xdr:from>
    <xdr:to>
      <xdr:col>13</xdr:col>
      <xdr:colOff>15875</xdr:colOff>
      <xdr:row>221</xdr:row>
      <xdr:rowOff>103069</xdr:rowOff>
    </xdr:to>
    <xdr:pic>
      <xdr:nvPicPr>
        <xdr:cNvPr id="212" name="Afbeelding 211">
          <a:hlinkClick xmlns:r="http://schemas.openxmlformats.org/officeDocument/2006/relationships" r:id="rId255" tooltip="Prijs- en bestelinformatie, bestellen bij groothandel"/>
          <a:extLst>
            <a:ext uri="{FF2B5EF4-FFF2-40B4-BE49-F238E27FC236}">
              <a16:creationId xmlns:a16="http://schemas.microsoft.com/office/drawing/2014/main" id="{46C9C0FA-E972-418D-B7AC-F932777BBD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8748375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222</xdr:row>
      <xdr:rowOff>0</xdr:rowOff>
    </xdr:from>
    <xdr:to>
      <xdr:col>13</xdr:col>
      <xdr:colOff>15875</xdr:colOff>
      <xdr:row>222</xdr:row>
      <xdr:rowOff>103069</xdr:rowOff>
    </xdr:to>
    <xdr:pic>
      <xdr:nvPicPr>
        <xdr:cNvPr id="214" name="Afbeelding 213">
          <a:hlinkClick xmlns:r="http://schemas.openxmlformats.org/officeDocument/2006/relationships" r:id="rId256" tooltip="Prijs- en bestelinformatie, bestellen bij groothandel"/>
          <a:extLst>
            <a:ext uri="{FF2B5EF4-FFF2-40B4-BE49-F238E27FC236}">
              <a16:creationId xmlns:a16="http://schemas.microsoft.com/office/drawing/2014/main" id="{1C6F05B4-D710-4AA0-B814-55AB7C4698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88833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223</xdr:row>
      <xdr:rowOff>0</xdr:rowOff>
    </xdr:from>
    <xdr:to>
      <xdr:col>13</xdr:col>
      <xdr:colOff>15875</xdr:colOff>
      <xdr:row>223</xdr:row>
      <xdr:rowOff>103069</xdr:rowOff>
    </xdr:to>
    <xdr:pic>
      <xdr:nvPicPr>
        <xdr:cNvPr id="215" name="Afbeelding 214">
          <a:hlinkClick xmlns:r="http://schemas.openxmlformats.org/officeDocument/2006/relationships" r:id="rId257" tooltip="Prijs- en bestelinformatie, bestellen bij groothandel"/>
          <a:extLst>
            <a:ext uri="{FF2B5EF4-FFF2-40B4-BE49-F238E27FC236}">
              <a16:creationId xmlns:a16="http://schemas.microsoft.com/office/drawing/2014/main" id="{65B4EE62-9C4E-45DA-97BE-55FF90C14C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90182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231</xdr:row>
      <xdr:rowOff>0</xdr:rowOff>
    </xdr:from>
    <xdr:to>
      <xdr:col>13</xdr:col>
      <xdr:colOff>15875</xdr:colOff>
      <xdr:row>231</xdr:row>
      <xdr:rowOff>103069</xdr:rowOff>
    </xdr:to>
    <xdr:pic>
      <xdr:nvPicPr>
        <xdr:cNvPr id="216" name="Afbeelding 215">
          <a:hlinkClick xmlns:r="http://schemas.openxmlformats.org/officeDocument/2006/relationships" r:id="rId258"/>
          <a:extLst>
            <a:ext uri="{FF2B5EF4-FFF2-40B4-BE49-F238E27FC236}">
              <a16:creationId xmlns:a16="http://schemas.microsoft.com/office/drawing/2014/main" id="{595E75F7-8A9E-4BEE-A08F-E01C79F290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969690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232</xdr:row>
      <xdr:rowOff>0</xdr:rowOff>
    </xdr:from>
    <xdr:to>
      <xdr:col>13</xdr:col>
      <xdr:colOff>15875</xdr:colOff>
      <xdr:row>232</xdr:row>
      <xdr:rowOff>103069</xdr:rowOff>
    </xdr:to>
    <xdr:pic>
      <xdr:nvPicPr>
        <xdr:cNvPr id="217" name="Afbeelding 216">
          <a:hlinkClick xmlns:r="http://schemas.openxmlformats.org/officeDocument/2006/relationships" r:id="rId259" tooltip="Prijs- en bestelinformatie, bestellen bij groothandel"/>
          <a:extLst>
            <a:ext uri="{FF2B5EF4-FFF2-40B4-BE49-F238E27FC236}">
              <a16:creationId xmlns:a16="http://schemas.microsoft.com/office/drawing/2014/main" id="{A800A650-F7F8-4D33-A70A-53E7EBB090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9831844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234</xdr:row>
      <xdr:rowOff>0</xdr:rowOff>
    </xdr:from>
    <xdr:to>
      <xdr:col>13</xdr:col>
      <xdr:colOff>15875</xdr:colOff>
      <xdr:row>234</xdr:row>
      <xdr:rowOff>103069</xdr:rowOff>
    </xdr:to>
    <xdr:pic>
      <xdr:nvPicPr>
        <xdr:cNvPr id="218" name="Afbeelding 217">
          <a:hlinkClick xmlns:r="http://schemas.openxmlformats.org/officeDocument/2006/relationships" r:id="rId260" tooltip="Prijs- en bestelinformatie, bestellen bij groothandel"/>
          <a:extLst>
            <a:ext uri="{FF2B5EF4-FFF2-40B4-BE49-F238E27FC236}">
              <a16:creationId xmlns:a16="http://schemas.microsoft.com/office/drawing/2014/main" id="{EC075EDB-C7C0-437B-9375-3ABDD512A4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0022344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235</xdr:row>
      <xdr:rowOff>0</xdr:rowOff>
    </xdr:from>
    <xdr:to>
      <xdr:col>13</xdr:col>
      <xdr:colOff>15875</xdr:colOff>
      <xdr:row>235</xdr:row>
      <xdr:rowOff>103069</xdr:rowOff>
    </xdr:to>
    <xdr:pic>
      <xdr:nvPicPr>
        <xdr:cNvPr id="219" name="Afbeelding 218">
          <a:hlinkClick xmlns:r="http://schemas.openxmlformats.org/officeDocument/2006/relationships" r:id="rId261" tooltip="Prijs- en bestelinformatie, bestellen bij groothandel"/>
          <a:extLst>
            <a:ext uri="{FF2B5EF4-FFF2-40B4-BE49-F238E27FC236}">
              <a16:creationId xmlns:a16="http://schemas.microsoft.com/office/drawing/2014/main" id="{81B2DD22-B014-4CD7-A79C-6896D4DA3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015728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237</xdr:row>
      <xdr:rowOff>0</xdr:rowOff>
    </xdr:from>
    <xdr:to>
      <xdr:col>13</xdr:col>
      <xdr:colOff>15875</xdr:colOff>
      <xdr:row>237</xdr:row>
      <xdr:rowOff>103069</xdr:rowOff>
    </xdr:to>
    <xdr:pic>
      <xdr:nvPicPr>
        <xdr:cNvPr id="220" name="Afbeelding 219">
          <a:hlinkClick xmlns:r="http://schemas.openxmlformats.org/officeDocument/2006/relationships" r:id="rId262" tooltip="Prijs- en bestelinformatie, bestellen bij groothandel"/>
          <a:extLst>
            <a:ext uri="{FF2B5EF4-FFF2-40B4-BE49-F238E27FC236}">
              <a16:creationId xmlns:a16="http://schemas.microsoft.com/office/drawing/2014/main" id="{DF255548-19E1-4333-A4BC-DFA68DB87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0335875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238</xdr:row>
      <xdr:rowOff>0</xdr:rowOff>
    </xdr:from>
    <xdr:to>
      <xdr:col>13</xdr:col>
      <xdr:colOff>15875</xdr:colOff>
      <xdr:row>238</xdr:row>
      <xdr:rowOff>103069</xdr:rowOff>
    </xdr:to>
    <xdr:pic>
      <xdr:nvPicPr>
        <xdr:cNvPr id="221" name="Afbeelding 220">
          <a:hlinkClick xmlns:r="http://schemas.openxmlformats.org/officeDocument/2006/relationships" r:id="rId263" tooltip="Prijs- en bestelinformatie, bestellen bij groothandel"/>
          <a:extLst>
            <a:ext uri="{FF2B5EF4-FFF2-40B4-BE49-F238E27FC236}">
              <a16:creationId xmlns:a16="http://schemas.microsoft.com/office/drawing/2014/main" id="{6531C632-E03B-47E3-8B82-B6EC6FFE72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04708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240</xdr:row>
      <xdr:rowOff>0</xdr:rowOff>
    </xdr:from>
    <xdr:to>
      <xdr:col>13</xdr:col>
      <xdr:colOff>15875</xdr:colOff>
      <xdr:row>240</xdr:row>
      <xdr:rowOff>103069</xdr:rowOff>
    </xdr:to>
    <xdr:pic>
      <xdr:nvPicPr>
        <xdr:cNvPr id="222" name="Afbeelding 221">
          <a:hlinkClick xmlns:r="http://schemas.openxmlformats.org/officeDocument/2006/relationships" r:id="rId264" tooltip="Prijs- en bestelinformatie, bestellen bij groothandel"/>
          <a:extLst>
            <a:ext uri="{FF2B5EF4-FFF2-40B4-BE49-F238E27FC236}">
              <a16:creationId xmlns:a16="http://schemas.microsoft.com/office/drawing/2014/main" id="{C52D22F3-75E7-4B21-B966-1D687F4875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066131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241</xdr:row>
      <xdr:rowOff>0</xdr:rowOff>
    </xdr:from>
    <xdr:to>
      <xdr:col>13</xdr:col>
      <xdr:colOff>15875</xdr:colOff>
      <xdr:row>241</xdr:row>
      <xdr:rowOff>103069</xdr:rowOff>
    </xdr:to>
    <xdr:pic>
      <xdr:nvPicPr>
        <xdr:cNvPr id="223" name="Afbeelding 222">
          <a:hlinkClick xmlns:r="http://schemas.openxmlformats.org/officeDocument/2006/relationships" r:id="rId265" tooltip="Prijs- en bestelinformatie, bestellen bij groothandel"/>
          <a:extLst>
            <a:ext uri="{FF2B5EF4-FFF2-40B4-BE49-F238E27FC236}">
              <a16:creationId xmlns:a16="http://schemas.microsoft.com/office/drawing/2014/main" id="{B940A361-98CC-49A0-8972-27C48E10FA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07962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242</xdr:row>
      <xdr:rowOff>0</xdr:rowOff>
    </xdr:from>
    <xdr:to>
      <xdr:col>13</xdr:col>
      <xdr:colOff>15875</xdr:colOff>
      <xdr:row>242</xdr:row>
      <xdr:rowOff>103069</xdr:rowOff>
    </xdr:to>
    <xdr:pic>
      <xdr:nvPicPr>
        <xdr:cNvPr id="225" name="Afbeelding 224">
          <a:hlinkClick xmlns:r="http://schemas.openxmlformats.org/officeDocument/2006/relationships" r:id="rId266" tooltip="Prijs- en bestelinformatie, bestellen bij groothandel"/>
          <a:extLst>
            <a:ext uri="{FF2B5EF4-FFF2-40B4-BE49-F238E27FC236}">
              <a16:creationId xmlns:a16="http://schemas.microsoft.com/office/drawing/2014/main" id="{8BF3AF61-D108-482A-B4CB-E9B87F148C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0931188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244</xdr:row>
      <xdr:rowOff>0</xdr:rowOff>
    </xdr:from>
    <xdr:to>
      <xdr:col>13</xdr:col>
      <xdr:colOff>15875</xdr:colOff>
      <xdr:row>244</xdr:row>
      <xdr:rowOff>103069</xdr:rowOff>
    </xdr:to>
    <xdr:pic>
      <xdr:nvPicPr>
        <xdr:cNvPr id="230" name="Afbeelding 229">
          <a:hlinkClick xmlns:r="http://schemas.openxmlformats.org/officeDocument/2006/relationships" r:id="rId267" tooltip="Prijs- en bestelinformatie, bestellen bij groothandel"/>
          <a:extLst>
            <a:ext uri="{FF2B5EF4-FFF2-40B4-BE49-F238E27FC236}">
              <a16:creationId xmlns:a16="http://schemas.microsoft.com/office/drawing/2014/main" id="{47855A03-C8EE-4744-A4AC-315B23A371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110978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245</xdr:row>
      <xdr:rowOff>0</xdr:rowOff>
    </xdr:from>
    <xdr:to>
      <xdr:col>13</xdr:col>
      <xdr:colOff>15875</xdr:colOff>
      <xdr:row>245</xdr:row>
      <xdr:rowOff>103069</xdr:rowOff>
    </xdr:to>
    <xdr:pic>
      <xdr:nvPicPr>
        <xdr:cNvPr id="231" name="Afbeelding 230">
          <a:hlinkClick xmlns:r="http://schemas.openxmlformats.org/officeDocument/2006/relationships" r:id="rId268" tooltip="Prijs- en bestelinformatie, bestellen bij groothandel"/>
          <a:extLst>
            <a:ext uri="{FF2B5EF4-FFF2-40B4-BE49-F238E27FC236}">
              <a16:creationId xmlns:a16="http://schemas.microsoft.com/office/drawing/2014/main" id="{5CCF4306-A394-484D-9BF9-43C9035A9B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1244719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246</xdr:row>
      <xdr:rowOff>0</xdr:rowOff>
    </xdr:from>
    <xdr:to>
      <xdr:col>13</xdr:col>
      <xdr:colOff>15875</xdr:colOff>
      <xdr:row>246</xdr:row>
      <xdr:rowOff>103069</xdr:rowOff>
    </xdr:to>
    <xdr:pic>
      <xdr:nvPicPr>
        <xdr:cNvPr id="232" name="Afbeelding 231">
          <a:hlinkClick xmlns:r="http://schemas.openxmlformats.org/officeDocument/2006/relationships" r:id="rId269" tooltip="Prijs- en bestelinformatie, bestellen bij groothandel"/>
          <a:extLst>
            <a:ext uri="{FF2B5EF4-FFF2-40B4-BE49-F238E27FC236}">
              <a16:creationId xmlns:a16="http://schemas.microsoft.com/office/drawing/2014/main" id="{38D35797-73A6-4A44-9AEB-0A5D5C755E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137965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248</xdr:row>
      <xdr:rowOff>0</xdr:rowOff>
    </xdr:from>
    <xdr:to>
      <xdr:col>13</xdr:col>
      <xdr:colOff>15875</xdr:colOff>
      <xdr:row>248</xdr:row>
      <xdr:rowOff>103069</xdr:rowOff>
    </xdr:to>
    <xdr:pic>
      <xdr:nvPicPr>
        <xdr:cNvPr id="233" name="Afbeelding 232">
          <a:hlinkClick xmlns:r="http://schemas.openxmlformats.org/officeDocument/2006/relationships" r:id="rId270" tooltip="Prijs- en bestelinformatie, bestellen bij groothandel"/>
          <a:extLst>
            <a:ext uri="{FF2B5EF4-FFF2-40B4-BE49-F238E27FC236}">
              <a16:creationId xmlns:a16="http://schemas.microsoft.com/office/drawing/2014/main" id="{BCC2D234-DDF7-4816-A09E-51B6D9B341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157015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249</xdr:row>
      <xdr:rowOff>0</xdr:rowOff>
    </xdr:from>
    <xdr:to>
      <xdr:col>13</xdr:col>
      <xdr:colOff>15875</xdr:colOff>
      <xdr:row>249</xdr:row>
      <xdr:rowOff>103069</xdr:rowOff>
    </xdr:to>
    <xdr:pic>
      <xdr:nvPicPr>
        <xdr:cNvPr id="234" name="Afbeelding 233">
          <a:hlinkClick xmlns:r="http://schemas.openxmlformats.org/officeDocument/2006/relationships" r:id="rId271" tooltip="Prijs- en bestelinformatie, bestellen bij groothandel"/>
          <a:extLst>
            <a:ext uri="{FF2B5EF4-FFF2-40B4-BE49-F238E27FC236}">
              <a16:creationId xmlns:a16="http://schemas.microsoft.com/office/drawing/2014/main" id="{3F3902B0-6203-4B33-8FE6-A57EF1ECC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1705094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250</xdr:row>
      <xdr:rowOff>0</xdr:rowOff>
    </xdr:from>
    <xdr:to>
      <xdr:col>13</xdr:col>
      <xdr:colOff>15875</xdr:colOff>
      <xdr:row>250</xdr:row>
      <xdr:rowOff>103069</xdr:rowOff>
    </xdr:to>
    <xdr:pic>
      <xdr:nvPicPr>
        <xdr:cNvPr id="235" name="Afbeelding 234">
          <a:hlinkClick xmlns:r="http://schemas.openxmlformats.org/officeDocument/2006/relationships" r:id="rId272" tooltip="Prijs- en bestelinformatie, bestellen bij groothandel"/>
          <a:extLst>
            <a:ext uri="{FF2B5EF4-FFF2-40B4-BE49-F238E27FC236}">
              <a16:creationId xmlns:a16="http://schemas.microsoft.com/office/drawing/2014/main" id="{BA9E4B67-5B80-402E-9683-8F2AE9B2A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1840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252</xdr:row>
      <xdr:rowOff>0</xdr:rowOff>
    </xdr:from>
    <xdr:to>
      <xdr:col>13</xdr:col>
      <xdr:colOff>15875</xdr:colOff>
      <xdr:row>252</xdr:row>
      <xdr:rowOff>103069</xdr:rowOff>
    </xdr:to>
    <xdr:pic>
      <xdr:nvPicPr>
        <xdr:cNvPr id="236" name="Afbeelding 235">
          <a:hlinkClick xmlns:r="http://schemas.openxmlformats.org/officeDocument/2006/relationships" r:id="rId253" tooltip="Prijs- en bestelinformatie, bestellen bij groothandel"/>
          <a:extLst>
            <a:ext uri="{FF2B5EF4-FFF2-40B4-BE49-F238E27FC236}">
              <a16:creationId xmlns:a16="http://schemas.microsoft.com/office/drawing/2014/main" id="{0D0B9AF8-6379-4718-B1EB-836FB82835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20305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253</xdr:row>
      <xdr:rowOff>0</xdr:rowOff>
    </xdr:from>
    <xdr:to>
      <xdr:col>13</xdr:col>
      <xdr:colOff>15875</xdr:colOff>
      <xdr:row>253</xdr:row>
      <xdr:rowOff>103069</xdr:rowOff>
    </xdr:to>
    <xdr:pic>
      <xdr:nvPicPr>
        <xdr:cNvPr id="237" name="Afbeelding 236">
          <a:hlinkClick xmlns:r="http://schemas.openxmlformats.org/officeDocument/2006/relationships" r:id="rId273" tooltip="Prijs- en bestelinformatie, bestellen bij groothandel"/>
          <a:extLst>
            <a:ext uri="{FF2B5EF4-FFF2-40B4-BE49-F238E27FC236}">
              <a16:creationId xmlns:a16="http://schemas.microsoft.com/office/drawing/2014/main" id="{DEA55AEB-07F7-4BEA-A444-F9B4E2B4AE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2165469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199</xdr:row>
      <xdr:rowOff>0</xdr:rowOff>
    </xdr:from>
    <xdr:to>
      <xdr:col>13</xdr:col>
      <xdr:colOff>15875</xdr:colOff>
      <xdr:row>199</xdr:row>
      <xdr:rowOff>103069</xdr:rowOff>
    </xdr:to>
    <xdr:pic>
      <xdr:nvPicPr>
        <xdr:cNvPr id="51" name="Afbeelding 50">
          <a:hlinkClick xmlns:r="http://schemas.openxmlformats.org/officeDocument/2006/relationships" r:id="rId274" tooltip="Prijs- en bestelinformatie, bestellen bij groothandel"/>
          <a:extLst>
            <a:ext uri="{FF2B5EF4-FFF2-40B4-BE49-F238E27FC236}">
              <a16:creationId xmlns:a16="http://schemas.microsoft.com/office/drawing/2014/main" id="{66E831AF-A727-4391-8A78-3E0F8367AD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7918906"/>
          <a:ext cx="119062" cy="10306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100</xdr:row>
      <xdr:rowOff>0</xdr:rowOff>
    </xdr:from>
    <xdr:to>
      <xdr:col>7</xdr:col>
      <xdr:colOff>311150</xdr:colOff>
      <xdr:row>100</xdr:row>
      <xdr:rowOff>133350</xdr:rowOff>
    </xdr:to>
    <xdr:pic>
      <xdr:nvPicPr>
        <xdr:cNvPr id="240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DAEF992F-75E9-400D-8C70-8C5332C63D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9953625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101</xdr:row>
      <xdr:rowOff>0</xdr:rowOff>
    </xdr:from>
    <xdr:to>
      <xdr:col>7</xdr:col>
      <xdr:colOff>311150</xdr:colOff>
      <xdr:row>101</xdr:row>
      <xdr:rowOff>133350</xdr:rowOff>
    </xdr:to>
    <xdr:pic>
      <xdr:nvPicPr>
        <xdr:cNvPr id="241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C282446D-2F84-4F50-8B46-431D140E9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10088563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311150</xdr:colOff>
      <xdr:row>102</xdr:row>
      <xdr:rowOff>133350</xdr:rowOff>
    </xdr:to>
    <xdr:pic>
      <xdr:nvPicPr>
        <xdr:cNvPr id="242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04821B02-A73E-4B40-A07B-8DF110A027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1022350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100</xdr:row>
      <xdr:rowOff>0</xdr:rowOff>
    </xdr:from>
    <xdr:to>
      <xdr:col>9</xdr:col>
      <xdr:colOff>116894</xdr:colOff>
      <xdr:row>100</xdr:row>
      <xdr:rowOff>122881</xdr:rowOff>
    </xdr:to>
    <xdr:pic>
      <xdr:nvPicPr>
        <xdr:cNvPr id="243" name="Afbeelding 242" descr="Bluetooth - Free multimedia icons">
          <a:extLst>
            <a:ext uri="{FF2B5EF4-FFF2-40B4-BE49-F238E27FC236}">
              <a16:creationId xmlns:a16="http://schemas.microsoft.com/office/drawing/2014/main" id="{EEA26C59-D0FC-4620-A0A4-DB906AA064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87875" y="9953625"/>
          <a:ext cx="116894" cy="1228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101</xdr:row>
      <xdr:rowOff>0</xdr:rowOff>
    </xdr:from>
    <xdr:to>
      <xdr:col>9</xdr:col>
      <xdr:colOff>116894</xdr:colOff>
      <xdr:row>101</xdr:row>
      <xdr:rowOff>122881</xdr:rowOff>
    </xdr:to>
    <xdr:pic>
      <xdr:nvPicPr>
        <xdr:cNvPr id="244" name="Afbeelding 243" descr="Bluetooth - Free multimedia icons">
          <a:extLst>
            <a:ext uri="{FF2B5EF4-FFF2-40B4-BE49-F238E27FC236}">
              <a16:creationId xmlns:a16="http://schemas.microsoft.com/office/drawing/2014/main" id="{514669CA-922C-49D2-8B5B-EC34CACC29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87875" y="10088563"/>
          <a:ext cx="116894" cy="1228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102</xdr:row>
      <xdr:rowOff>0</xdr:rowOff>
    </xdr:from>
    <xdr:to>
      <xdr:col>9</xdr:col>
      <xdr:colOff>116894</xdr:colOff>
      <xdr:row>102</xdr:row>
      <xdr:rowOff>122881</xdr:rowOff>
    </xdr:to>
    <xdr:pic>
      <xdr:nvPicPr>
        <xdr:cNvPr id="245" name="Afbeelding 244" descr="Bluetooth - Free multimedia icons">
          <a:extLst>
            <a:ext uri="{FF2B5EF4-FFF2-40B4-BE49-F238E27FC236}">
              <a16:creationId xmlns:a16="http://schemas.microsoft.com/office/drawing/2014/main" id="{1A067705-1A30-4B4A-8237-DBF71CE695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87875" y="10223500"/>
          <a:ext cx="116894" cy="1228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0</xdr:colOff>
      <xdr:row>100</xdr:row>
      <xdr:rowOff>0</xdr:rowOff>
    </xdr:from>
    <xdr:to>
      <xdr:col>13</xdr:col>
      <xdr:colOff>15875</xdr:colOff>
      <xdr:row>100</xdr:row>
      <xdr:rowOff>103069</xdr:rowOff>
    </xdr:to>
    <xdr:pic>
      <xdr:nvPicPr>
        <xdr:cNvPr id="246" name="Afbeelding 245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DC873AEA-AC00-4975-8F34-FAF7583CA3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5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101</xdr:row>
      <xdr:rowOff>0</xdr:rowOff>
    </xdr:from>
    <xdr:to>
      <xdr:col>13</xdr:col>
      <xdr:colOff>15875</xdr:colOff>
      <xdr:row>101</xdr:row>
      <xdr:rowOff>103069</xdr:rowOff>
    </xdr:to>
    <xdr:pic>
      <xdr:nvPicPr>
        <xdr:cNvPr id="247" name="Afbeelding 246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C64A5884-699E-473B-BAF2-4F73377A9B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5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102</xdr:row>
      <xdr:rowOff>0</xdr:rowOff>
    </xdr:from>
    <xdr:to>
      <xdr:col>13</xdr:col>
      <xdr:colOff>15875</xdr:colOff>
      <xdr:row>102</xdr:row>
      <xdr:rowOff>103069</xdr:rowOff>
    </xdr:to>
    <xdr:pic>
      <xdr:nvPicPr>
        <xdr:cNvPr id="248" name="Afbeelding 247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1A864E7C-61F3-4EF7-8527-BBC1B2A8B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5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100</xdr:row>
      <xdr:rowOff>0</xdr:rowOff>
    </xdr:from>
    <xdr:to>
      <xdr:col>13</xdr:col>
      <xdr:colOff>15875</xdr:colOff>
      <xdr:row>100</xdr:row>
      <xdr:rowOff>103069</xdr:rowOff>
    </xdr:to>
    <xdr:pic>
      <xdr:nvPicPr>
        <xdr:cNvPr id="249" name="Afbeelding 248">
          <a:hlinkClick xmlns:r="http://schemas.openxmlformats.org/officeDocument/2006/relationships" r:id="rId275" tooltip="Prijs- en bestelinformatie, bestellen bij groothandel"/>
          <a:extLst>
            <a:ext uri="{FF2B5EF4-FFF2-40B4-BE49-F238E27FC236}">
              <a16:creationId xmlns:a16="http://schemas.microsoft.com/office/drawing/2014/main" id="{BB3F70CE-4523-4DBC-B45B-2DF5D205F6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5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101</xdr:row>
      <xdr:rowOff>0</xdr:rowOff>
    </xdr:from>
    <xdr:to>
      <xdr:col>13</xdr:col>
      <xdr:colOff>15875</xdr:colOff>
      <xdr:row>101</xdr:row>
      <xdr:rowOff>103069</xdr:rowOff>
    </xdr:to>
    <xdr:pic>
      <xdr:nvPicPr>
        <xdr:cNvPr id="250" name="Afbeelding 249">
          <a:extLst>
            <a:ext uri="{FF2B5EF4-FFF2-40B4-BE49-F238E27FC236}">
              <a16:creationId xmlns:a16="http://schemas.microsoft.com/office/drawing/2014/main" id="{0502E7E8-2390-4DD4-BECB-9A10CF0C75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5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102</xdr:row>
      <xdr:rowOff>0</xdr:rowOff>
    </xdr:from>
    <xdr:to>
      <xdr:col>13</xdr:col>
      <xdr:colOff>15875</xdr:colOff>
      <xdr:row>102</xdr:row>
      <xdr:rowOff>103069</xdr:rowOff>
    </xdr:to>
    <xdr:pic>
      <xdr:nvPicPr>
        <xdr:cNvPr id="251" name="Afbeelding 250">
          <a:hlinkClick xmlns:r="http://schemas.openxmlformats.org/officeDocument/2006/relationships" r:id="rId276" tooltip="Prijs- en bestelinformatie, bestellen bij groothandel"/>
          <a:extLst>
            <a:ext uri="{FF2B5EF4-FFF2-40B4-BE49-F238E27FC236}">
              <a16:creationId xmlns:a16="http://schemas.microsoft.com/office/drawing/2014/main" id="{1D19987A-DE4F-4326-9683-F8DC7E824B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9775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104</xdr:row>
      <xdr:rowOff>0</xdr:rowOff>
    </xdr:from>
    <xdr:to>
      <xdr:col>13</xdr:col>
      <xdr:colOff>15875</xdr:colOff>
      <xdr:row>104</xdr:row>
      <xdr:rowOff>103069</xdr:rowOff>
    </xdr:to>
    <xdr:pic>
      <xdr:nvPicPr>
        <xdr:cNvPr id="252" name="Afbeelding 251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E5F823CF-4D20-4689-9682-45A1AC4BF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2235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104</xdr:row>
      <xdr:rowOff>0</xdr:rowOff>
    </xdr:from>
    <xdr:to>
      <xdr:col>13</xdr:col>
      <xdr:colOff>15875</xdr:colOff>
      <xdr:row>104</xdr:row>
      <xdr:rowOff>103069</xdr:rowOff>
    </xdr:to>
    <xdr:pic>
      <xdr:nvPicPr>
        <xdr:cNvPr id="253" name="Afbeelding 252">
          <a:hlinkClick xmlns:r="http://schemas.openxmlformats.org/officeDocument/2006/relationships" r:id="rId277" tooltip="Prijs- en bestelinformatie, bestellen bij groothandel"/>
          <a:extLst>
            <a:ext uri="{FF2B5EF4-FFF2-40B4-BE49-F238E27FC236}">
              <a16:creationId xmlns:a16="http://schemas.microsoft.com/office/drawing/2014/main" id="{6F563F8A-9416-4F6C-868C-9B182042D5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2235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105</xdr:row>
      <xdr:rowOff>0</xdr:rowOff>
    </xdr:from>
    <xdr:to>
      <xdr:col>13</xdr:col>
      <xdr:colOff>15875</xdr:colOff>
      <xdr:row>105</xdr:row>
      <xdr:rowOff>103069</xdr:rowOff>
    </xdr:to>
    <xdr:pic>
      <xdr:nvPicPr>
        <xdr:cNvPr id="254" name="Afbeelding 253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4AF19F3A-A5BE-42FC-83E9-AF3F95F491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2235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105</xdr:row>
      <xdr:rowOff>0</xdr:rowOff>
    </xdr:from>
    <xdr:to>
      <xdr:col>13</xdr:col>
      <xdr:colOff>15875</xdr:colOff>
      <xdr:row>105</xdr:row>
      <xdr:rowOff>103069</xdr:rowOff>
    </xdr:to>
    <xdr:pic>
      <xdr:nvPicPr>
        <xdr:cNvPr id="255" name="Afbeelding 254">
          <a:hlinkClick xmlns:r="http://schemas.openxmlformats.org/officeDocument/2006/relationships" r:id="rId278" tooltip="Prijs- en bestelinformatie, bestellen bij groothandel"/>
          <a:extLst>
            <a:ext uri="{FF2B5EF4-FFF2-40B4-BE49-F238E27FC236}">
              <a16:creationId xmlns:a16="http://schemas.microsoft.com/office/drawing/2014/main" id="{3D933A04-011B-4F74-9B8B-3839083DB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2235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107</xdr:row>
      <xdr:rowOff>0</xdr:rowOff>
    </xdr:from>
    <xdr:to>
      <xdr:col>13</xdr:col>
      <xdr:colOff>15875</xdr:colOff>
      <xdr:row>107</xdr:row>
      <xdr:rowOff>103069</xdr:rowOff>
    </xdr:to>
    <xdr:pic>
      <xdr:nvPicPr>
        <xdr:cNvPr id="1088" name="Afbeelding 1087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268E02A2-90F5-4C22-9A1D-EEEDADB846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537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107</xdr:row>
      <xdr:rowOff>0</xdr:rowOff>
    </xdr:from>
    <xdr:to>
      <xdr:col>13</xdr:col>
      <xdr:colOff>15875</xdr:colOff>
      <xdr:row>107</xdr:row>
      <xdr:rowOff>103069</xdr:rowOff>
    </xdr:to>
    <xdr:pic>
      <xdr:nvPicPr>
        <xdr:cNvPr id="1089" name="Afbeelding 1088">
          <a:hlinkClick xmlns:r="http://schemas.openxmlformats.org/officeDocument/2006/relationships" r:id="rId279" tooltip="Prijs- en bestelinformatie, bestellen bij groothandel"/>
          <a:extLst>
            <a:ext uri="{FF2B5EF4-FFF2-40B4-BE49-F238E27FC236}">
              <a16:creationId xmlns:a16="http://schemas.microsoft.com/office/drawing/2014/main" id="{DB59F435-9951-43F7-87AE-5EA4959D43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537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108</xdr:row>
      <xdr:rowOff>0</xdr:rowOff>
    </xdr:from>
    <xdr:to>
      <xdr:col>13</xdr:col>
      <xdr:colOff>15875</xdr:colOff>
      <xdr:row>108</xdr:row>
      <xdr:rowOff>103069</xdr:rowOff>
    </xdr:to>
    <xdr:pic>
      <xdr:nvPicPr>
        <xdr:cNvPr id="1090" name="Afbeelding 1089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C3C62F47-D59A-48D8-A5AF-576E3403DC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537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108</xdr:row>
      <xdr:rowOff>0</xdr:rowOff>
    </xdr:from>
    <xdr:to>
      <xdr:col>13</xdr:col>
      <xdr:colOff>15875</xdr:colOff>
      <xdr:row>108</xdr:row>
      <xdr:rowOff>103069</xdr:rowOff>
    </xdr:to>
    <xdr:pic>
      <xdr:nvPicPr>
        <xdr:cNvPr id="1091" name="Afbeelding 1090">
          <a:hlinkClick xmlns:r="http://schemas.openxmlformats.org/officeDocument/2006/relationships" r:id="rId280" tooltip="Prijs- en bestelinformatie, bestellen bij groothandel"/>
          <a:extLst>
            <a:ext uri="{FF2B5EF4-FFF2-40B4-BE49-F238E27FC236}">
              <a16:creationId xmlns:a16="http://schemas.microsoft.com/office/drawing/2014/main" id="{464CC471-008D-415C-AA0B-98AD4928B9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537031"/>
          <a:ext cx="119062" cy="10306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104</xdr:row>
      <xdr:rowOff>0</xdr:rowOff>
    </xdr:from>
    <xdr:to>
      <xdr:col>7</xdr:col>
      <xdr:colOff>311150</xdr:colOff>
      <xdr:row>104</xdr:row>
      <xdr:rowOff>133350</xdr:rowOff>
    </xdr:to>
    <xdr:pic>
      <xdr:nvPicPr>
        <xdr:cNvPr id="1092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44077331-99C0-47CD-80CF-ECBE2B8225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10402094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104</xdr:row>
      <xdr:rowOff>0</xdr:rowOff>
    </xdr:from>
    <xdr:to>
      <xdr:col>9</xdr:col>
      <xdr:colOff>116894</xdr:colOff>
      <xdr:row>104</xdr:row>
      <xdr:rowOff>122881</xdr:rowOff>
    </xdr:to>
    <xdr:pic>
      <xdr:nvPicPr>
        <xdr:cNvPr id="1093" name="Afbeelding 1092" descr="Bluetooth - Free multimedia icons">
          <a:extLst>
            <a:ext uri="{FF2B5EF4-FFF2-40B4-BE49-F238E27FC236}">
              <a16:creationId xmlns:a16="http://schemas.microsoft.com/office/drawing/2014/main" id="{CC1F9FC5-0E23-4E64-9F2E-E5CCAF09E7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87875" y="10402094"/>
          <a:ext cx="116894" cy="1228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105</xdr:row>
      <xdr:rowOff>0</xdr:rowOff>
    </xdr:from>
    <xdr:to>
      <xdr:col>7</xdr:col>
      <xdr:colOff>311150</xdr:colOff>
      <xdr:row>105</xdr:row>
      <xdr:rowOff>133350</xdr:rowOff>
    </xdr:to>
    <xdr:pic>
      <xdr:nvPicPr>
        <xdr:cNvPr id="1094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68720980-6EBB-4062-9953-BB8A8C1590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10537031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105</xdr:row>
      <xdr:rowOff>0</xdr:rowOff>
    </xdr:from>
    <xdr:to>
      <xdr:col>9</xdr:col>
      <xdr:colOff>116894</xdr:colOff>
      <xdr:row>105</xdr:row>
      <xdr:rowOff>122881</xdr:rowOff>
    </xdr:to>
    <xdr:pic>
      <xdr:nvPicPr>
        <xdr:cNvPr id="1095" name="Afbeelding 1094" descr="Bluetooth - Free multimedia icons">
          <a:extLst>
            <a:ext uri="{FF2B5EF4-FFF2-40B4-BE49-F238E27FC236}">
              <a16:creationId xmlns:a16="http://schemas.microsoft.com/office/drawing/2014/main" id="{4366AC64-3DF7-43F6-BFFC-D0FC30B872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87875" y="10537031"/>
          <a:ext cx="116894" cy="1228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119</xdr:row>
      <xdr:rowOff>0</xdr:rowOff>
    </xdr:from>
    <xdr:to>
      <xdr:col>7</xdr:col>
      <xdr:colOff>311150</xdr:colOff>
      <xdr:row>119</xdr:row>
      <xdr:rowOff>133350</xdr:rowOff>
    </xdr:to>
    <xdr:pic>
      <xdr:nvPicPr>
        <xdr:cNvPr id="1096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8A23BA53-D69C-41A9-A214-96D5B6ACF5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10537031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119</xdr:row>
      <xdr:rowOff>0</xdr:rowOff>
    </xdr:from>
    <xdr:to>
      <xdr:col>9</xdr:col>
      <xdr:colOff>116894</xdr:colOff>
      <xdr:row>119</xdr:row>
      <xdr:rowOff>122881</xdr:rowOff>
    </xdr:to>
    <xdr:pic>
      <xdr:nvPicPr>
        <xdr:cNvPr id="1097" name="Afbeelding 1096" descr="Bluetooth - Free multimedia icons">
          <a:extLst>
            <a:ext uri="{FF2B5EF4-FFF2-40B4-BE49-F238E27FC236}">
              <a16:creationId xmlns:a16="http://schemas.microsoft.com/office/drawing/2014/main" id="{D2E12F23-48EA-45AC-9E2C-D55FE33A2A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87875" y="10537031"/>
          <a:ext cx="116894" cy="1228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120</xdr:row>
      <xdr:rowOff>0</xdr:rowOff>
    </xdr:from>
    <xdr:to>
      <xdr:col>7</xdr:col>
      <xdr:colOff>311150</xdr:colOff>
      <xdr:row>120</xdr:row>
      <xdr:rowOff>133350</xdr:rowOff>
    </xdr:to>
    <xdr:pic>
      <xdr:nvPicPr>
        <xdr:cNvPr id="1098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0E1137BC-A435-45DC-BA86-BB15846A56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10537031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120</xdr:row>
      <xdr:rowOff>0</xdr:rowOff>
    </xdr:from>
    <xdr:to>
      <xdr:col>9</xdr:col>
      <xdr:colOff>116894</xdr:colOff>
      <xdr:row>120</xdr:row>
      <xdr:rowOff>122881</xdr:rowOff>
    </xdr:to>
    <xdr:pic>
      <xdr:nvPicPr>
        <xdr:cNvPr id="1099" name="Afbeelding 1098" descr="Bluetooth - Free multimedia icons">
          <a:extLst>
            <a:ext uri="{FF2B5EF4-FFF2-40B4-BE49-F238E27FC236}">
              <a16:creationId xmlns:a16="http://schemas.microsoft.com/office/drawing/2014/main" id="{C003FD77-F21D-4C70-BAC0-1347B2C951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87875" y="10537031"/>
          <a:ext cx="116894" cy="1228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121</xdr:row>
      <xdr:rowOff>0</xdr:rowOff>
    </xdr:from>
    <xdr:to>
      <xdr:col>7</xdr:col>
      <xdr:colOff>311150</xdr:colOff>
      <xdr:row>121</xdr:row>
      <xdr:rowOff>133350</xdr:rowOff>
    </xdr:to>
    <xdr:pic>
      <xdr:nvPicPr>
        <xdr:cNvPr id="1100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EE98CC6B-FC6C-4196-9936-211E8ABD61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10537031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121</xdr:row>
      <xdr:rowOff>0</xdr:rowOff>
    </xdr:from>
    <xdr:to>
      <xdr:col>9</xdr:col>
      <xdr:colOff>116894</xdr:colOff>
      <xdr:row>121</xdr:row>
      <xdr:rowOff>122881</xdr:rowOff>
    </xdr:to>
    <xdr:pic>
      <xdr:nvPicPr>
        <xdr:cNvPr id="1101" name="Afbeelding 1100" descr="Bluetooth - Free multimedia icons">
          <a:extLst>
            <a:ext uri="{FF2B5EF4-FFF2-40B4-BE49-F238E27FC236}">
              <a16:creationId xmlns:a16="http://schemas.microsoft.com/office/drawing/2014/main" id="{581EBD72-C882-4F4A-A2E0-A6A0CDC673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87875" y="10537031"/>
          <a:ext cx="116894" cy="1228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122</xdr:row>
      <xdr:rowOff>0</xdr:rowOff>
    </xdr:from>
    <xdr:to>
      <xdr:col>7</xdr:col>
      <xdr:colOff>311150</xdr:colOff>
      <xdr:row>122</xdr:row>
      <xdr:rowOff>133350</xdr:rowOff>
    </xdr:to>
    <xdr:pic>
      <xdr:nvPicPr>
        <xdr:cNvPr id="1102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6AC6B8CC-FCA1-458C-B951-7E3FAF7EE8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10537031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122</xdr:row>
      <xdr:rowOff>0</xdr:rowOff>
    </xdr:from>
    <xdr:to>
      <xdr:col>9</xdr:col>
      <xdr:colOff>116894</xdr:colOff>
      <xdr:row>122</xdr:row>
      <xdr:rowOff>122881</xdr:rowOff>
    </xdr:to>
    <xdr:pic>
      <xdr:nvPicPr>
        <xdr:cNvPr id="1103" name="Afbeelding 1102" descr="Bluetooth - Free multimedia icons">
          <a:extLst>
            <a:ext uri="{FF2B5EF4-FFF2-40B4-BE49-F238E27FC236}">
              <a16:creationId xmlns:a16="http://schemas.microsoft.com/office/drawing/2014/main" id="{C2D620C9-9573-457F-99E7-2031CE88A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87875" y="10537031"/>
          <a:ext cx="116894" cy="1228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123</xdr:row>
      <xdr:rowOff>0</xdr:rowOff>
    </xdr:from>
    <xdr:to>
      <xdr:col>7</xdr:col>
      <xdr:colOff>311150</xdr:colOff>
      <xdr:row>123</xdr:row>
      <xdr:rowOff>133350</xdr:rowOff>
    </xdr:to>
    <xdr:pic>
      <xdr:nvPicPr>
        <xdr:cNvPr id="1104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30BBF0FB-63DA-423A-A3B9-39E9986636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10537031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123</xdr:row>
      <xdr:rowOff>0</xdr:rowOff>
    </xdr:from>
    <xdr:to>
      <xdr:col>9</xdr:col>
      <xdr:colOff>116894</xdr:colOff>
      <xdr:row>123</xdr:row>
      <xdr:rowOff>122881</xdr:rowOff>
    </xdr:to>
    <xdr:pic>
      <xdr:nvPicPr>
        <xdr:cNvPr id="1105" name="Afbeelding 1104" descr="Bluetooth - Free multimedia icons">
          <a:extLst>
            <a:ext uri="{FF2B5EF4-FFF2-40B4-BE49-F238E27FC236}">
              <a16:creationId xmlns:a16="http://schemas.microsoft.com/office/drawing/2014/main" id="{1E191C9E-E7E8-4E6A-BFEB-64023B57BF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587875" y="10537031"/>
          <a:ext cx="116894" cy="1228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0</xdr:colOff>
      <xdr:row>119</xdr:row>
      <xdr:rowOff>0</xdr:rowOff>
    </xdr:from>
    <xdr:to>
      <xdr:col>13</xdr:col>
      <xdr:colOff>15875</xdr:colOff>
      <xdr:row>119</xdr:row>
      <xdr:rowOff>103069</xdr:rowOff>
    </xdr:to>
    <xdr:pic>
      <xdr:nvPicPr>
        <xdr:cNvPr id="1106" name="Afbeelding 1105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8BC2868F-5388-42D9-BC08-DBEAF6F8D4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85056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119</xdr:row>
      <xdr:rowOff>0</xdr:rowOff>
    </xdr:from>
    <xdr:to>
      <xdr:col>13</xdr:col>
      <xdr:colOff>15875</xdr:colOff>
      <xdr:row>119</xdr:row>
      <xdr:rowOff>103069</xdr:rowOff>
    </xdr:to>
    <xdr:pic>
      <xdr:nvPicPr>
        <xdr:cNvPr id="1107" name="Afbeelding 1106">
          <a:hlinkClick xmlns:r="http://schemas.openxmlformats.org/officeDocument/2006/relationships" r:id="rId281" tooltip="Prijs- en bestelinformatie, bestellen bij groothandel"/>
          <a:extLst>
            <a:ext uri="{FF2B5EF4-FFF2-40B4-BE49-F238E27FC236}">
              <a16:creationId xmlns:a16="http://schemas.microsoft.com/office/drawing/2014/main" id="{B677CC51-310D-4500-9D58-7F2F381087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85056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120</xdr:row>
      <xdr:rowOff>0</xdr:rowOff>
    </xdr:from>
    <xdr:to>
      <xdr:col>13</xdr:col>
      <xdr:colOff>15875</xdr:colOff>
      <xdr:row>120</xdr:row>
      <xdr:rowOff>103069</xdr:rowOff>
    </xdr:to>
    <xdr:pic>
      <xdr:nvPicPr>
        <xdr:cNvPr id="1108" name="Afbeelding 1107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C3898671-62AA-414B-965E-9BF7120323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85056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120</xdr:row>
      <xdr:rowOff>0</xdr:rowOff>
    </xdr:from>
    <xdr:to>
      <xdr:col>13</xdr:col>
      <xdr:colOff>15875</xdr:colOff>
      <xdr:row>120</xdr:row>
      <xdr:rowOff>103069</xdr:rowOff>
    </xdr:to>
    <xdr:pic>
      <xdr:nvPicPr>
        <xdr:cNvPr id="1109" name="Afbeelding 1108">
          <a:hlinkClick xmlns:r="http://schemas.openxmlformats.org/officeDocument/2006/relationships" r:id="rId282" tooltip="Prijs- en bestelinformatie, bestellen bij groothandel"/>
          <a:extLst>
            <a:ext uri="{FF2B5EF4-FFF2-40B4-BE49-F238E27FC236}">
              <a16:creationId xmlns:a16="http://schemas.microsoft.com/office/drawing/2014/main" id="{EAF948B7-3242-450C-B48E-91395DE44A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85056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121</xdr:row>
      <xdr:rowOff>0</xdr:rowOff>
    </xdr:from>
    <xdr:to>
      <xdr:col>13</xdr:col>
      <xdr:colOff>15875</xdr:colOff>
      <xdr:row>121</xdr:row>
      <xdr:rowOff>103069</xdr:rowOff>
    </xdr:to>
    <xdr:pic>
      <xdr:nvPicPr>
        <xdr:cNvPr id="1110" name="Afbeelding 1109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9BA90199-100C-43E6-B295-95A681BEBD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85056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121</xdr:row>
      <xdr:rowOff>0</xdr:rowOff>
    </xdr:from>
    <xdr:to>
      <xdr:col>13</xdr:col>
      <xdr:colOff>15875</xdr:colOff>
      <xdr:row>121</xdr:row>
      <xdr:rowOff>103069</xdr:rowOff>
    </xdr:to>
    <xdr:pic>
      <xdr:nvPicPr>
        <xdr:cNvPr id="1111" name="Afbeelding 1110">
          <a:hlinkClick xmlns:r="http://schemas.openxmlformats.org/officeDocument/2006/relationships" r:id="rId283" tooltip="Prijs- en bestelinformatie, bestellen bij groothandel"/>
          <a:extLst>
            <a:ext uri="{FF2B5EF4-FFF2-40B4-BE49-F238E27FC236}">
              <a16:creationId xmlns:a16="http://schemas.microsoft.com/office/drawing/2014/main" id="{2CF4BB52-5D1C-400C-98BE-F4D108FDA1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85056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122</xdr:row>
      <xdr:rowOff>0</xdr:rowOff>
    </xdr:from>
    <xdr:to>
      <xdr:col>13</xdr:col>
      <xdr:colOff>15875</xdr:colOff>
      <xdr:row>122</xdr:row>
      <xdr:rowOff>103069</xdr:rowOff>
    </xdr:to>
    <xdr:pic>
      <xdr:nvPicPr>
        <xdr:cNvPr id="1112" name="Afbeelding 1111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0A622C15-29EE-41A7-BAF2-08601ADAC5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85056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122</xdr:row>
      <xdr:rowOff>0</xdr:rowOff>
    </xdr:from>
    <xdr:to>
      <xdr:col>13</xdr:col>
      <xdr:colOff>15875</xdr:colOff>
      <xdr:row>122</xdr:row>
      <xdr:rowOff>103069</xdr:rowOff>
    </xdr:to>
    <xdr:pic>
      <xdr:nvPicPr>
        <xdr:cNvPr id="1113" name="Afbeelding 1112">
          <a:hlinkClick xmlns:r="http://schemas.openxmlformats.org/officeDocument/2006/relationships" r:id="rId284" tooltip="Prijs- en bestelinformatie, bestellen bij groothandel"/>
          <a:extLst>
            <a:ext uri="{FF2B5EF4-FFF2-40B4-BE49-F238E27FC236}">
              <a16:creationId xmlns:a16="http://schemas.microsoft.com/office/drawing/2014/main" id="{63DC4184-AE35-4A4D-8204-C98783A2D5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85056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123</xdr:row>
      <xdr:rowOff>0</xdr:rowOff>
    </xdr:from>
    <xdr:to>
      <xdr:col>13</xdr:col>
      <xdr:colOff>15875</xdr:colOff>
      <xdr:row>123</xdr:row>
      <xdr:rowOff>103069</xdr:rowOff>
    </xdr:to>
    <xdr:pic>
      <xdr:nvPicPr>
        <xdr:cNvPr id="1114" name="Afbeelding 1113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DD0A57A5-1323-4E5A-B1C6-38B05A4328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85056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123</xdr:row>
      <xdr:rowOff>0</xdr:rowOff>
    </xdr:from>
    <xdr:to>
      <xdr:col>13</xdr:col>
      <xdr:colOff>15875</xdr:colOff>
      <xdr:row>123</xdr:row>
      <xdr:rowOff>103069</xdr:rowOff>
    </xdr:to>
    <xdr:pic>
      <xdr:nvPicPr>
        <xdr:cNvPr id="1115" name="Afbeelding 1114">
          <a:hlinkClick xmlns:r="http://schemas.openxmlformats.org/officeDocument/2006/relationships" r:id="rId285" tooltip="Prijs- en bestelinformatie, bestellen bij groothandel"/>
          <a:extLst>
            <a:ext uri="{FF2B5EF4-FFF2-40B4-BE49-F238E27FC236}">
              <a16:creationId xmlns:a16="http://schemas.microsoft.com/office/drawing/2014/main" id="{74762CE5-E76A-4407-80FC-11E4CA8A3B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850563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110</xdr:row>
      <xdr:rowOff>0</xdr:rowOff>
    </xdr:from>
    <xdr:to>
      <xdr:col>13</xdr:col>
      <xdr:colOff>15875</xdr:colOff>
      <xdr:row>110</xdr:row>
      <xdr:rowOff>103069</xdr:rowOff>
    </xdr:to>
    <xdr:pic>
      <xdr:nvPicPr>
        <xdr:cNvPr id="1116" name="Afbeelding 1115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B6162427-E791-4153-84CA-5B3B5FBF9E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537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110</xdr:row>
      <xdr:rowOff>0</xdr:rowOff>
    </xdr:from>
    <xdr:to>
      <xdr:col>13</xdr:col>
      <xdr:colOff>15875</xdr:colOff>
      <xdr:row>110</xdr:row>
      <xdr:rowOff>103069</xdr:rowOff>
    </xdr:to>
    <xdr:pic>
      <xdr:nvPicPr>
        <xdr:cNvPr id="1117" name="Afbeelding 1116">
          <a:hlinkClick xmlns:r="http://schemas.openxmlformats.org/officeDocument/2006/relationships" r:id="rId286" tooltip="Prijs- en bestelinformatie, bestellen bij groothandel"/>
          <a:extLst>
            <a:ext uri="{FF2B5EF4-FFF2-40B4-BE49-F238E27FC236}">
              <a16:creationId xmlns:a16="http://schemas.microsoft.com/office/drawing/2014/main" id="{F5F69FDE-EFF9-4087-9D7E-60D51FA694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537031"/>
          <a:ext cx="119062" cy="10306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110</xdr:row>
      <xdr:rowOff>0</xdr:rowOff>
    </xdr:from>
    <xdr:to>
      <xdr:col>7</xdr:col>
      <xdr:colOff>311150</xdr:colOff>
      <xdr:row>110</xdr:row>
      <xdr:rowOff>133350</xdr:rowOff>
    </xdr:to>
    <xdr:pic>
      <xdr:nvPicPr>
        <xdr:cNvPr id="1118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42E190EA-E072-4C27-8E0D-376641C03A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10537031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0</xdr:colOff>
      <xdr:row>111</xdr:row>
      <xdr:rowOff>0</xdr:rowOff>
    </xdr:from>
    <xdr:to>
      <xdr:col>13</xdr:col>
      <xdr:colOff>15875</xdr:colOff>
      <xdr:row>111</xdr:row>
      <xdr:rowOff>103069</xdr:rowOff>
    </xdr:to>
    <xdr:pic>
      <xdr:nvPicPr>
        <xdr:cNvPr id="1120" name="Afbeelding 1119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6662FD8F-D223-41EB-BDCA-A2681678AF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537031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111</xdr:row>
      <xdr:rowOff>0</xdr:rowOff>
    </xdr:from>
    <xdr:to>
      <xdr:col>13</xdr:col>
      <xdr:colOff>15875</xdr:colOff>
      <xdr:row>111</xdr:row>
      <xdr:rowOff>103069</xdr:rowOff>
    </xdr:to>
    <xdr:pic>
      <xdr:nvPicPr>
        <xdr:cNvPr id="1121" name="Afbeelding 1120">
          <a:hlinkClick xmlns:r="http://schemas.openxmlformats.org/officeDocument/2006/relationships" r:id="rId287" tooltip="Prijs- en bestelinformatie, bestellen bij groothandel"/>
          <a:extLst>
            <a:ext uri="{FF2B5EF4-FFF2-40B4-BE49-F238E27FC236}">
              <a16:creationId xmlns:a16="http://schemas.microsoft.com/office/drawing/2014/main" id="{49E6BA3B-1FBF-4064-9ECF-ED943170A7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0537031"/>
          <a:ext cx="119062" cy="10306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111</xdr:row>
      <xdr:rowOff>0</xdr:rowOff>
    </xdr:from>
    <xdr:to>
      <xdr:col>7</xdr:col>
      <xdr:colOff>311150</xdr:colOff>
      <xdr:row>111</xdr:row>
      <xdr:rowOff>133350</xdr:rowOff>
    </xdr:to>
    <xdr:pic>
      <xdr:nvPicPr>
        <xdr:cNvPr id="1122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D1671CED-484A-4EDC-9575-C0ECE639EB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91781" y="10537031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0</xdr:colOff>
      <xdr:row>115</xdr:row>
      <xdr:rowOff>0</xdr:rowOff>
    </xdr:from>
    <xdr:to>
      <xdr:col>13</xdr:col>
      <xdr:colOff>15875</xdr:colOff>
      <xdr:row>115</xdr:row>
      <xdr:rowOff>103069</xdr:rowOff>
    </xdr:to>
    <xdr:pic>
      <xdr:nvPicPr>
        <xdr:cNvPr id="1124" name="Afbeelding 1123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ED7A51F8-1AB1-4911-9CE3-99797666CE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79115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115</xdr:row>
      <xdr:rowOff>0</xdr:rowOff>
    </xdr:from>
    <xdr:to>
      <xdr:col>13</xdr:col>
      <xdr:colOff>15875</xdr:colOff>
      <xdr:row>115</xdr:row>
      <xdr:rowOff>103069</xdr:rowOff>
    </xdr:to>
    <xdr:pic>
      <xdr:nvPicPr>
        <xdr:cNvPr id="1125" name="Afbeelding 1124">
          <a:hlinkClick xmlns:r="http://schemas.openxmlformats.org/officeDocument/2006/relationships" r:id="rId288" tooltip="Prijs- en bestelinformatie, bestellen bij groothandel"/>
          <a:extLst>
            <a:ext uri="{FF2B5EF4-FFF2-40B4-BE49-F238E27FC236}">
              <a16:creationId xmlns:a16="http://schemas.microsoft.com/office/drawing/2014/main" id="{8414453D-2F48-46CC-B940-ABFDD6660B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79115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116</xdr:row>
      <xdr:rowOff>0</xdr:rowOff>
    </xdr:from>
    <xdr:to>
      <xdr:col>13</xdr:col>
      <xdr:colOff>15875</xdr:colOff>
      <xdr:row>116</xdr:row>
      <xdr:rowOff>103069</xdr:rowOff>
    </xdr:to>
    <xdr:pic>
      <xdr:nvPicPr>
        <xdr:cNvPr id="1126" name="Afbeelding 1125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5D483037-99C0-4F54-84A8-DB717A5E09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79115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116</xdr:row>
      <xdr:rowOff>0</xdr:rowOff>
    </xdr:from>
    <xdr:to>
      <xdr:col>13</xdr:col>
      <xdr:colOff>15875</xdr:colOff>
      <xdr:row>116</xdr:row>
      <xdr:rowOff>103069</xdr:rowOff>
    </xdr:to>
    <xdr:pic>
      <xdr:nvPicPr>
        <xdr:cNvPr id="1127" name="Afbeelding 1126">
          <a:hlinkClick xmlns:r="http://schemas.openxmlformats.org/officeDocument/2006/relationships" r:id="rId289" tooltip="Prijs- en bestelinformatie, bestellen bij groothandel"/>
          <a:extLst>
            <a:ext uri="{FF2B5EF4-FFF2-40B4-BE49-F238E27FC236}">
              <a16:creationId xmlns:a16="http://schemas.microsoft.com/office/drawing/2014/main" id="{55ADBDD9-9E09-4294-8BFC-BABE6DCCD7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79115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117</xdr:row>
      <xdr:rowOff>0</xdr:rowOff>
    </xdr:from>
    <xdr:to>
      <xdr:col>13</xdr:col>
      <xdr:colOff>15875</xdr:colOff>
      <xdr:row>117</xdr:row>
      <xdr:rowOff>103069</xdr:rowOff>
    </xdr:to>
    <xdr:pic>
      <xdr:nvPicPr>
        <xdr:cNvPr id="1128" name="Afbeelding 1127">
          <a:hlinkClick xmlns:r="http://schemas.openxmlformats.org/officeDocument/2006/relationships" r:id="rId175" tooltip="Prijs- en bestelinformatie, bestellen bij groothandel"/>
          <a:extLst>
            <a:ext uri="{FF2B5EF4-FFF2-40B4-BE49-F238E27FC236}">
              <a16:creationId xmlns:a16="http://schemas.microsoft.com/office/drawing/2014/main" id="{4A6DFBF4-F17B-4217-8F77-1E1334BCB6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79115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117</xdr:row>
      <xdr:rowOff>0</xdr:rowOff>
    </xdr:from>
    <xdr:to>
      <xdr:col>13</xdr:col>
      <xdr:colOff>15875</xdr:colOff>
      <xdr:row>117</xdr:row>
      <xdr:rowOff>103069</xdr:rowOff>
    </xdr:to>
    <xdr:pic>
      <xdr:nvPicPr>
        <xdr:cNvPr id="1129" name="Afbeelding 1128">
          <a:hlinkClick xmlns:r="http://schemas.openxmlformats.org/officeDocument/2006/relationships" r:id="rId290" tooltip="Prijs- en bestelinformatie, bestellen bij groothandel"/>
          <a:extLst>
            <a:ext uri="{FF2B5EF4-FFF2-40B4-BE49-F238E27FC236}">
              <a16:creationId xmlns:a16="http://schemas.microsoft.com/office/drawing/2014/main" id="{E142D5E5-0989-473C-812A-BD150796A8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1791156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200</xdr:row>
      <xdr:rowOff>0</xdr:rowOff>
    </xdr:from>
    <xdr:to>
      <xdr:col>13</xdr:col>
      <xdr:colOff>15875</xdr:colOff>
      <xdr:row>200</xdr:row>
      <xdr:rowOff>103069</xdr:rowOff>
    </xdr:to>
    <xdr:pic>
      <xdr:nvPicPr>
        <xdr:cNvPr id="1130" name="Afbeelding 1129">
          <a:hlinkClick xmlns:r="http://schemas.openxmlformats.org/officeDocument/2006/relationships" r:id="rId291" tooltip="Prijs- en bestelinformatie, bestellen bij groothandel"/>
          <a:extLst>
            <a:ext uri="{FF2B5EF4-FFF2-40B4-BE49-F238E27FC236}">
              <a16:creationId xmlns:a16="http://schemas.microsoft.com/office/drawing/2014/main" id="{B721A492-8F7D-4B2B-BFCE-007A0F32ED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1463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201</xdr:row>
      <xdr:rowOff>0</xdr:rowOff>
    </xdr:from>
    <xdr:to>
      <xdr:col>13</xdr:col>
      <xdr:colOff>15875</xdr:colOff>
      <xdr:row>201</xdr:row>
      <xdr:rowOff>103069</xdr:rowOff>
    </xdr:to>
    <xdr:pic>
      <xdr:nvPicPr>
        <xdr:cNvPr id="1131" name="Afbeelding 1130">
          <a:hlinkClick xmlns:r="http://schemas.openxmlformats.org/officeDocument/2006/relationships" r:id="rId292" tooltip="Prijs- en bestelinformatie, bestellen bij groothandel"/>
          <a:extLst>
            <a:ext uri="{FF2B5EF4-FFF2-40B4-BE49-F238E27FC236}">
              <a16:creationId xmlns:a16="http://schemas.microsoft.com/office/drawing/2014/main" id="{AB72C867-BBA2-46E7-AD54-5061A8025C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1463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202</xdr:row>
      <xdr:rowOff>0</xdr:rowOff>
    </xdr:from>
    <xdr:to>
      <xdr:col>13</xdr:col>
      <xdr:colOff>15875</xdr:colOff>
      <xdr:row>202</xdr:row>
      <xdr:rowOff>103069</xdr:rowOff>
    </xdr:to>
    <xdr:pic>
      <xdr:nvPicPr>
        <xdr:cNvPr id="1132" name="Afbeelding 1131">
          <a:hlinkClick xmlns:r="http://schemas.openxmlformats.org/officeDocument/2006/relationships" r:id="rId293" tooltip="Prijs- en bestelinformatie, bestellen bij groothandel"/>
          <a:extLst>
            <a:ext uri="{FF2B5EF4-FFF2-40B4-BE49-F238E27FC236}">
              <a16:creationId xmlns:a16="http://schemas.microsoft.com/office/drawing/2014/main" id="{682EA1B0-F56E-4500-B576-D77376990C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1463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203</xdr:row>
      <xdr:rowOff>0</xdr:rowOff>
    </xdr:from>
    <xdr:to>
      <xdr:col>13</xdr:col>
      <xdr:colOff>15875</xdr:colOff>
      <xdr:row>203</xdr:row>
      <xdr:rowOff>103069</xdr:rowOff>
    </xdr:to>
    <xdr:pic>
      <xdr:nvPicPr>
        <xdr:cNvPr id="1133" name="Afbeelding 1132">
          <a:hlinkClick xmlns:r="http://schemas.openxmlformats.org/officeDocument/2006/relationships" r:id="rId294" tooltip="Prijs- en bestelinformatie, bestellen bij groothandel"/>
          <a:extLst>
            <a:ext uri="{FF2B5EF4-FFF2-40B4-BE49-F238E27FC236}">
              <a16:creationId xmlns:a16="http://schemas.microsoft.com/office/drawing/2014/main" id="{6C84E137-F853-4CAA-BF68-AEEEC32FB8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146300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205</xdr:row>
      <xdr:rowOff>0</xdr:rowOff>
    </xdr:from>
    <xdr:to>
      <xdr:col>13</xdr:col>
      <xdr:colOff>15875</xdr:colOff>
      <xdr:row>205</xdr:row>
      <xdr:rowOff>103069</xdr:rowOff>
    </xdr:to>
    <xdr:pic>
      <xdr:nvPicPr>
        <xdr:cNvPr id="1134" name="Afbeelding 1133">
          <a:hlinkClick xmlns:r="http://schemas.openxmlformats.org/officeDocument/2006/relationships" r:id="rId295" tooltip="Prijs- en bestelinformatie, bestellen bij groothandel"/>
          <a:extLst>
            <a:ext uri="{FF2B5EF4-FFF2-40B4-BE49-F238E27FC236}">
              <a16:creationId xmlns:a16="http://schemas.microsoft.com/office/drawing/2014/main" id="{44DD5EFB-BA43-4BD8-8C56-149287422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2002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206</xdr:row>
      <xdr:rowOff>0</xdr:rowOff>
    </xdr:from>
    <xdr:to>
      <xdr:col>13</xdr:col>
      <xdr:colOff>15875</xdr:colOff>
      <xdr:row>206</xdr:row>
      <xdr:rowOff>103069</xdr:rowOff>
    </xdr:to>
    <xdr:pic>
      <xdr:nvPicPr>
        <xdr:cNvPr id="1135" name="Afbeelding 1134">
          <a:hlinkClick xmlns:r="http://schemas.openxmlformats.org/officeDocument/2006/relationships" r:id="rId296" tooltip="Prijs- en bestelinformatie, bestellen bij groothandel"/>
          <a:extLst>
            <a:ext uri="{FF2B5EF4-FFF2-40B4-BE49-F238E27FC236}">
              <a16:creationId xmlns:a16="http://schemas.microsoft.com/office/drawing/2014/main" id="{2739B902-D0D9-460F-B094-97466D9848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2002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207</xdr:row>
      <xdr:rowOff>0</xdr:rowOff>
    </xdr:from>
    <xdr:to>
      <xdr:col>13</xdr:col>
      <xdr:colOff>15875</xdr:colOff>
      <xdr:row>207</xdr:row>
      <xdr:rowOff>103069</xdr:rowOff>
    </xdr:to>
    <xdr:pic>
      <xdr:nvPicPr>
        <xdr:cNvPr id="1136" name="Afbeelding 1135">
          <a:hlinkClick xmlns:r="http://schemas.openxmlformats.org/officeDocument/2006/relationships" r:id="rId297" tooltip="Prijs- en bestelinformatie, bestellen bij groothandel"/>
          <a:extLst>
            <a:ext uri="{FF2B5EF4-FFF2-40B4-BE49-F238E27FC236}">
              <a16:creationId xmlns:a16="http://schemas.microsoft.com/office/drawing/2014/main" id="{9162E7F7-9E29-4748-BF3E-87F38D743F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2002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208</xdr:row>
      <xdr:rowOff>0</xdr:rowOff>
    </xdr:from>
    <xdr:to>
      <xdr:col>13</xdr:col>
      <xdr:colOff>15875</xdr:colOff>
      <xdr:row>208</xdr:row>
      <xdr:rowOff>103069</xdr:rowOff>
    </xdr:to>
    <xdr:pic>
      <xdr:nvPicPr>
        <xdr:cNvPr id="1137" name="Afbeelding 1136">
          <a:hlinkClick xmlns:r="http://schemas.openxmlformats.org/officeDocument/2006/relationships" r:id="rId298" tooltip="Prijs- en bestelinformatie, bestellen bij groothandel"/>
          <a:extLst>
            <a:ext uri="{FF2B5EF4-FFF2-40B4-BE49-F238E27FC236}">
              <a16:creationId xmlns:a16="http://schemas.microsoft.com/office/drawing/2014/main" id="{5EDF9676-7A04-48DB-A3F2-3BD5DB1390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2002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209</xdr:row>
      <xdr:rowOff>0</xdr:rowOff>
    </xdr:from>
    <xdr:to>
      <xdr:col>13</xdr:col>
      <xdr:colOff>15875</xdr:colOff>
      <xdr:row>209</xdr:row>
      <xdr:rowOff>103069</xdr:rowOff>
    </xdr:to>
    <xdr:pic>
      <xdr:nvPicPr>
        <xdr:cNvPr id="1138" name="Afbeelding 1137">
          <a:hlinkClick xmlns:r="http://schemas.openxmlformats.org/officeDocument/2006/relationships" r:id="rId299" tooltip="Prijs- en bestelinformatie, bestellen bij groothandel"/>
          <a:extLst>
            <a:ext uri="{FF2B5EF4-FFF2-40B4-BE49-F238E27FC236}">
              <a16:creationId xmlns:a16="http://schemas.microsoft.com/office/drawing/2014/main" id="{4335216E-DF79-40F5-89D6-ACA78E9500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22002750"/>
          <a:ext cx="119062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191</xdr:row>
      <xdr:rowOff>0</xdr:rowOff>
    </xdr:from>
    <xdr:to>
      <xdr:col>13</xdr:col>
      <xdr:colOff>15875</xdr:colOff>
      <xdr:row>191</xdr:row>
      <xdr:rowOff>103069</xdr:rowOff>
    </xdr:to>
    <xdr:pic>
      <xdr:nvPicPr>
        <xdr:cNvPr id="238" name="Afbeelding 237">
          <a:hlinkClick xmlns:r="http://schemas.openxmlformats.org/officeDocument/2006/relationships" r:id="rId234" tooltip="Prijs- en bestelinformatie, bestellen bij groothandel"/>
          <a:extLst>
            <a:ext uri="{FF2B5EF4-FFF2-40B4-BE49-F238E27FC236}">
              <a16:creationId xmlns:a16="http://schemas.microsoft.com/office/drawing/2014/main" id="{D713710C-3894-4B44-AC85-C190A714F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0688" y="17514094"/>
          <a:ext cx="119062" cy="103069"/>
        </a:xfrm>
        <a:prstGeom prst="rect">
          <a:avLst/>
        </a:prstGeom>
      </xdr:spPr>
    </xdr:pic>
    <xdr:clientData/>
  </xdr:twoCellAnchor>
  <xdr:twoCellAnchor editAs="oneCell">
    <xdr:from>
      <xdr:col>1</xdr:col>
      <xdr:colOff>15875</xdr:colOff>
      <xdr:row>1</xdr:row>
      <xdr:rowOff>31750</xdr:rowOff>
    </xdr:from>
    <xdr:to>
      <xdr:col>11</xdr:col>
      <xdr:colOff>245550</xdr:colOff>
      <xdr:row>2</xdr:row>
      <xdr:rowOff>130969</xdr:rowOff>
    </xdr:to>
    <xdr:pic>
      <xdr:nvPicPr>
        <xdr:cNvPr id="1123" name="Afbeelding 1122">
          <a:extLst>
            <a:ext uri="{FF2B5EF4-FFF2-40B4-BE49-F238E27FC236}">
              <a16:creationId xmlns:a16="http://schemas.microsoft.com/office/drawing/2014/main" id="{19AA9AE0-D2AD-2B81-2C20-0125D9DBFE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313" y="119063"/>
          <a:ext cx="5043768" cy="277812"/>
        </a:xfrm>
        <a:prstGeom prst="rect">
          <a:avLst/>
        </a:prstGeom>
      </xdr:spPr>
    </xdr:pic>
    <xdr:clientData/>
  </xdr:twoCellAnchor>
  <xdr:twoCellAnchor>
    <xdr:from>
      <xdr:col>1</xdr:col>
      <xdr:colOff>213360</xdr:colOff>
      <xdr:row>190</xdr:row>
      <xdr:rowOff>30480</xdr:rowOff>
    </xdr:from>
    <xdr:to>
      <xdr:col>1</xdr:col>
      <xdr:colOff>387032</xdr:colOff>
      <xdr:row>192</xdr:row>
      <xdr:rowOff>1111</xdr:rowOff>
    </xdr:to>
    <xdr:pic>
      <xdr:nvPicPr>
        <xdr:cNvPr id="2" name="Picture 68" descr="http://fotos.futurasmus-knxgroup.org/ABB/SVS301605.jpg">
          <a:extLst>
            <a:ext uri="{FF2B5EF4-FFF2-40B4-BE49-F238E27FC236}">
              <a16:creationId xmlns:a16="http://schemas.microsoft.com/office/drawing/2014/main" id="{E7444261-B458-472A-BF52-518BD137FB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84480" y="19237960"/>
          <a:ext cx="173672" cy="143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0</xdr:colOff>
      <xdr:row>49</xdr:row>
      <xdr:rowOff>0</xdr:rowOff>
    </xdr:from>
    <xdr:to>
      <xdr:col>13</xdr:col>
      <xdr:colOff>15875</xdr:colOff>
      <xdr:row>49</xdr:row>
      <xdr:rowOff>103069</xdr:rowOff>
    </xdr:to>
    <xdr:pic>
      <xdr:nvPicPr>
        <xdr:cNvPr id="6" name="Afbeelding 5">
          <a:hlinkClick xmlns:r="http://schemas.openxmlformats.org/officeDocument/2006/relationships" r:id="rId301" tooltip="Prijs- en bestelinformatie, bestellen bij groothandel"/>
          <a:extLst>
            <a:ext uri="{FF2B5EF4-FFF2-40B4-BE49-F238E27FC236}">
              <a16:creationId xmlns:a16="http://schemas.microsoft.com/office/drawing/2014/main" id="{9D04303A-92C6-4122-A8E2-FA9FDBD6BA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6720" y="483616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50</xdr:row>
      <xdr:rowOff>0</xdr:rowOff>
    </xdr:from>
    <xdr:to>
      <xdr:col>13</xdr:col>
      <xdr:colOff>15875</xdr:colOff>
      <xdr:row>50</xdr:row>
      <xdr:rowOff>103069</xdr:rowOff>
    </xdr:to>
    <xdr:pic>
      <xdr:nvPicPr>
        <xdr:cNvPr id="17" name="Afbeelding 16">
          <a:hlinkClick xmlns:r="http://schemas.openxmlformats.org/officeDocument/2006/relationships" r:id="rId302" tooltip="Prijs- en bestelinformatie, bestellen bij groothandel"/>
          <a:extLst>
            <a:ext uri="{FF2B5EF4-FFF2-40B4-BE49-F238E27FC236}">
              <a16:creationId xmlns:a16="http://schemas.microsoft.com/office/drawing/2014/main" id="{ECEC4BB7-A3C5-46D7-A58E-00C272F2AB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6720" y="483616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51</xdr:row>
      <xdr:rowOff>0</xdr:rowOff>
    </xdr:from>
    <xdr:to>
      <xdr:col>13</xdr:col>
      <xdr:colOff>15875</xdr:colOff>
      <xdr:row>51</xdr:row>
      <xdr:rowOff>103069</xdr:rowOff>
    </xdr:to>
    <xdr:pic>
      <xdr:nvPicPr>
        <xdr:cNvPr id="25" name="Afbeelding 24">
          <a:hlinkClick xmlns:r="http://schemas.openxmlformats.org/officeDocument/2006/relationships" r:id="rId303" tooltip="Prijs- en bestelinformatie, bestellen bij groothandel"/>
          <a:extLst>
            <a:ext uri="{FF2B5EF4-FFF2-40B4-BE49-F238E27FC236}">
              <a16:creationId xmlns:a16="http://schemas.microsoft.com/office/drawing/2014/main" id="{C1A40925-A26B-45D5-9115-3BBC3497E3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06720" y="4836160"/>
          <a:ext cx="117475" cy="103069"/>
        </a:xfrm>
        <a:prstGeom prst="rect">
          <a:avLst/>
        </a:prstGeom>
      </xdr:spPr>
    </xdr:pic>
    <xdr:clientData/>
  </xdr:twoCellAnchor>
  <xdr:twoCellAnchor editAs="oneCell">
    <xdr:from>
      <xdr:col>1</xdr:col>
      <xdr:colOff>243841</xdr:colOff>
      <xdr:row>49</xdr:row>
      <xdr:rowOff>121921</xdr:rowOff>
    </xdr:from>
    <xdr:to>
      <xdr:col>1</xdr:col>
      <xdr:colOff>406400</xdr:colOff>
      <xdr:row>51</xdr:row>
      <xdr:rowOff>20320</xdr:rowOff>
    </xdr:to>
    <xdr:pic>
      <xdr:nvPicPr>
        <xdr:cNvPr id="34" name="Afbeelding 33">
          <a:extLst>
            <a:ext uri="{FF2B5EF4-FFF2-40B4-BE49-F238E27FC236}">
              <a16:creationId xmlns:a16="http://schemas.microsoft.com/office/drawing/2014/main" id="{FA70874D-8135-0B5C-DBD6-83943A2B27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4"/>
        <a:stretch>
          <a:fillRect/>
        </a:stretch>
      </xdr:blipFill>
      <xdr:spPr>
        <a:xfrm>
          <a:off x="314961" y="5090161"/>
          <a:ext cx="162559" cy="1625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271464</xdr:colOff>
      <xdr:row>38</xdr:row>
      <xdr:rowOff>133349</xdr:rowOff>
    </xdr:from>
    <xdr:to>
      <xdr:col>1</xdr:col>
      <xdr:colOff>531880</xdr:colOff>
      <xdr:row>39</xdr:row>
      <xdr:rowOff>0</xdr:rowOff>
    </xdr:to>
    <xdr:pic>
      <xdr:nvPicPr>
        <xdr:cNvPr id="147" name="Picture 46">
          <a:extLst>
            <a:ext uri="{FF2B5EF4-FFF2-40B4-BE49-F238E27FC236}">
              <a16:creationId xmlns:a16="http://schemas.microsoft.com/office/drawing/2014/main" id="{35803866-F295-4B84-962E-8B8A9D2BF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1314" y="3943349"/>
          <a:ext cx="25466" cy="1"/>
        </a:xfrm>
        <a:prstGeom prst="rect">
          <a:avLst/>
        </a:prstGeom>
      </xdr:spPr>
    </xdr:pic>
    <xdr:clientData/>
  </xdr:twoCellAnchor>
  <xdr:twoCellAnchor>
    <xdr:from>
      <xdr:col>1</xdr:col>
      <xdr:colOff>101602</xdr:colOff>
      <xdr:row>69</xdr:row>
      <xdr:rowOff>7938</xdr:rowOff>
    </xdr:from>
    <xdr:to>
      <xdr:col>1</xdr:col>
      <xdr:colOff>353219</xdr:colOff>
      <xdr:row>70</xdr:row>
      <xdr:rowOff>0</xdr:rowOff>
    </xdr:to>
    <xdr:pic>
      <xdr:nvPicPr>
        <xdr:cNvPr id="148" name="Grafik 7" descr="S:\SG\free@home\_Bilddatenbank\1409208_Meteodata-140-S-GPS-KNX.tif">
          <a:extLst>
            <a:ext uri="{FF2B5EF4-FFF2-40B4-BE49-F238E27FC236}">
              <a16:creationId xmlns:a16="http://schemas.microsoft.com/office/drawing/2014/main" id="{29FA5E8F-C2BA-43A5-B237-6C9DF850FCFF}"/>
            </a:ext>
          </a:extLst>
        </xdr:cNvPr>
        <xdr:cNvPicPr/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1452" y="7094538"/>
          <a:ext cx="194467" cy="23812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66674</xdr:colOff>
      <xdr:row>84</xdr:row>
      <xdr:rowOff>9523</xdr:rowOff>
    </xdr:from>
    <xdr:to>
      <xdr:col>1</xdr:col>
      <xdr:colOff>188596</xdr:colOff>
      <xdr:row>85</xdr:row>
      <xdr:rowOff>2856</xdr:rowOff>
    </xdr:to>
    <xdr:pic>
      <xdr:nvPicPr>
        <xdr:cNvPr id="149" name="Picture 78">
          <a:extLst>
            <a:ext uri="{FF2B5EF4-FFF2-40B4-BE49-F238E27FC236}">
              <a16:creationId xmlns:a16="http://schemas.microsoft.com/office/drawing/2014/main" id="{247F152D-215B-4BD2-9AFF-56103251AF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6524" y="8112123"/>
          <a:ext cx="121922" cy="120333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85</xdr:row>
      <xdr:rowOff>23812</xdr:rowOff>
    </xdr:from>
    <xdr:to>
      <xdr:col>1</xdr:col>
      <xdr:colOff>188597</xdr:colOff>
      <xdr:row>85</xdr:row>
      <xdr:rowOff>111127</xdr:rowOff>
    </xdr:to>
    <xdr:pic>
      <xdr:nvPicPr>
        <xdr:cNvPr id="150" name="Picture 79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6C9EDD36-5419-481B-A741-9F1D3F2A9C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6526" y="8253412"/>
          <a:ext cx="121921" cy="87315"/>
        </a:xfrm>
        <a:prstGeom prst="rect">
          <a:avLst/>
        </a:prstGeom>
      </xdr:spPr>
    </xdr:pic>
    <xdr:clientData/>
  </xdr:twoCellAnchor>
  <xdr:twoCellAnchor>
    <xdr:from>
      <xdr:col>7</xdr:col>
      <xdr:colOff>23813</xdr:colOff>
      <xdr:row>84</xdr:row>
      <xdr:rowOff>80964</xdr:rowOff>
    </xdr:from>
    <xdr:to>
      <xdr:col>7</xdr:col>
      <xdr:colOff>228601</xdr:colOff>
      <xdr:row>87</xdr:row>
      <xdr:rowOff>15083</xdr:rowOff>
    </xdr:to>
    <xdr:pic>
      <xdr:nvPicPr>
        <xdr:cNvPr id="151" name="Picture 82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85530BC4-45E6-4CC7-AAA4-4E1106746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76663" y="8183564"/>
          <a:ext cx="204788" cy="226219"/>
        </a:xfrm>
        <a:prstGeom prst="rect">
          <a:avLst/>
        </a:prstGeom>
      </xdr:spPr>
    </xdr:pic>
    <xdr:clientData/>
  </xdr:twoCellAnchor>
  <xdr:twoCellAnchor>
    <xdr:from>
      <xdr:col>7</xdr:col>
      <xdr:colOff>63500</xdr:colOff>
      <xdr:row>84</xdr:row>
      <xdr:rowOff>6350</xdr:rowOff>
    </xdr:from>
    <xdr:to>
      <xdr:col>7</xdr:col>
      <xdr:colOff>188597</xdr:colOff>
      <xdr:row>85</xdr:row>
      <xdr:rowOff>1588</xdr:rowOff>
    </xdr:to>
    <xdr:pic>
      <xdr:nvPicPr>
        <xdr:cNvPr id="152" name="Picture 78">
          <a:extLst>
            <a:ext uri="{FF2B5EF4-FFF2-40B4-BE49-F238E27FC236}">
              <a16:creationId xmlns:a16="http://schemas.microsoft.com/office/drawing/2014/main" id="{52A783FB-2B65-4938-AC57-28352180C1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16350" y="8108950"/>
          <a:ext cx="125097" cy="122238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</xdr:row>
      <xdr:rowOff>0</xdr:rowOff>
    </xdr:from>
    <xdr:to>
      <xdr:col>13</xdr:col>
      <xdr:colOff>15875</xdr:colOff>
      <xdr:row>10</xdr:row>
      <xdr:rowOff>103069</xdr:rowOff>
    </xdr:to>
    <xdr:pic>
      <xdr:nvPicPr>
        <xdr:cNvPr id="154" name="Afbeelding 153">
          <a:hlinkClick xmlns:r="http://schemas.openxmlformats.org/officeDocument/2006/relationships" r:id="rId9" tooltip="Prijs- en bestelinformatie, bestellen bij groothandel"/>
          <a:extLst>
            <a:ext uri="{FF2B5EF4-FFF2-40B4-BE49-F238E27FC236}">
              <a16:creationId xmlns:a16="http://schemas.microsoft.com/office/drawing/2014/main" id="{4824FB9E-EF3D-4EB6-870E-BA57DEF19A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15430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22</xdr:row>
      <xdr:rowOff>0</xdr:rowOff>
    </xdr:from>
    <xdr:to>
      <xdr:col>13</xdr:col>
      <xdr:colOff>15875</xdr:colOff>
      <xdr:row>22</xdr:row>
      <xdr:rowOff>103069</xdr:rowOff>
    </xdr:to>
    <xdr:pic>
      <xdr:nvPicPr>
        <xdr:cNvPr id="155" name="Afbeelding 154">
          <a:hlinkClick xmlns:r="http://schemas.openxmlformats.org/officeDocument/2006/relationships" r:id="rId11" tooltip="Prijs- en bestelinformatie, bestellen bij groothandel"/>
          <a:extLst>
            <a:ext uri="{FF2B5EF4-FFF2-40B4-BE49-F238E27FC236}">
              <a16:creationId xmlns:a16="http://schemas.microsoft.com/office/drawing/2014/main" id="{1AB558DC-8128-4414-AA24-9567AC2938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273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23</xdr:row>
      <xdr:rowOff>0</xdr:rowOff>
    </xdr:from>
    <xdr:to>
      <xdr:col>13</xdr:col>
      <xdr:colOff>15875</xdr:colOff>
      <xdr:row>23</xdr:row>
      <xdr:rowOff>103069</xdr:rowOff>
    </xdr:to>
    <xdr:pic>
      <xdr:nvPicPr>
        <xdr:cNvPr id="156" name="Afbeelding 155">
          <a:hlinkClick xmlns:r="http://schemas.openxmlformats.org/officeDocument/2006/relationships" r:id="rId12" tooltip="Prijs- en bestelinformatie, bestellen bij groothandel"/>
          <a:extLst>
            <a:ext uri="{FF2B5EF4-FFF2-40B4-BE49-F238E27FC236}">
              <a16:creationId xmlns:a16="http://schemas.microsoft.com/office/drawing/2014/main" id="{EEB67ABF-B8D6-4081-B3EA-8FF6F67D2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400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</xdr:row>
      <xdr:rowOff>0</xdr:rowOff>
    </xdr:from>
    <xdr:to>
      <xdr:col>13</xdr:col>
      <xdr:colOff>15875</xdr:colOff>
      <xdr:row>24</xdr:row>
      <xdr:rowOff>103069</xdr:rowOff>
    </xdr:to>
    <xdr:pic>
      <xdr:nvPicPr>
        <xdr:cNvPr id="157" name="Afbeelding 156">
          <a:hlinkClick xmlns:r="http://schemas.openxmlformats.org/officeDocument/2006/relationships" r:id="rId13" tooltip="Prijs- en bestelinformatie, bestellen bij groothandel"/>
          <a:extLst>
            <a:ext uri="{FF2B5EF4-FFF2-40B4-BE49-F238E27FC236}">
              <a16:creationId xmlns:a16="http://schemas.microsoft.com/office/drawing/2014/main" id="{74B33FC5-D78A-4C4D-8F8D-ABE8AF6A68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527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37</xdr:row>
      <xdr:rowOff>0</xdr:rowOff>
    </xdr:from>
    <xdr:to>
      <xdr:col>13</xdr:col>
      <xdr:colOff>15875</xdr:colOff>
      <xdr:row>37</xdr:row>
      <xdr:rowOff>103069</xdr:rowOff>
    </xdr:to>
    <xdr:pic>
      <xdr:nvPicPr>
        <xdr:cNvPr id="160" name="Afbeelding 159">
          <a:hlinkClick xmlns:r="http://schemas.openxmlformats.org/officeDocument/2006/relationships" r:id="rId14" tooltip="Prijs- en bestelinformatie, bestellen bij groothandel"/>
          <a:extLst>
            <a:ext uri="{FF2B5EF4-FFF2-40B4-BE49-F238E27FC236}">
              <a16:creationId xmlns:a16="http://schemas.microsoft.com/office/drawing/2014/main" id="{61AF206A-7D97-4C7A-96BD-F76C419D2C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37719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45</xdr:row>
      <xdr:rowOff>0</xdr:rowOff>
    </xdr:from>
    <xdr:to>
      <xdr:col>13</xdr:col>
      <xdr:colOff>15875</xdr:colOff>
      <xdr:row>45</xdr:row>
      <xdr:rowOff>103069</xdr:rowOff>
    </xdr:to>
    <xdr:pic>
      <xdr:nvPicPr>
        <xdr:cNvPr id="161" name="Afbeelding 160">
          <a:hlinkClick xmlns:r="http://schemas.openxmlformats.org/officeDocument/2006/relationships" r:id="rId15" tooltip="Prijs- en bestelinformatie, bestellen bij groothandel"/>
          <a:extLst>
            <a:ext uri="{FF2B5EF4-FFF2-40B4-BE49-F238E27FC236}">
              <a16:creationId xmlns:a16="http://schemas.microsoft.com/office/drawing/2014/main" id="{33FE6AE5-2123-4C4D-BC29-D6C67B96B3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42545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46</xdr:row>
      <xdr:rowOff>0</xdr:rowOff>
    </xdr:from>
    <xdr:to>
      <xdr:col>13</xdr:col>
      <xdr:colOff>15875</xdr:colOff>
      <xdr:row>46</xdr:row>
      <xdr:rowOff>103069</xdr:rowOff>
    </xdr:to>
    <xdr:pic>
      <xdr:nvPicPr>
        <xdr:cNvPr id="162" name="Afbeelding 161">
          <a:hlinkClick xmlns:r="http://schemas.openxmlformats.org/officeDocument/2006/relationships" r:id="rId16" tooltip="Prijs- en bestelinformatie, bestellen bij groothandel"/>
          <a:extLst>
            <a:ext uri="{FF2B5EF4-FFF2-40B4-BE49-F238E27FC236}">
              <a16:creationId xmlns:a16="http://schemas.microsoft.com/office/drawing/2014/main" id="{84645877-79BA-436C-B279-8A81561FC3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43878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47</xdr:row>
      <xdr:rowOff>0</xdr:rowOff>
    </xdr:from>
    <xdr:to>
      <xdr:col>13</xdr:col>
      <xdr:colOff>15875</xdr:colOff>
      <xdr:row>47</xdr:row>
      <xdr:rowOff>103069</xdr:rowOff>
    </xdr:to>
    <xdr:pic>
      <xdr:nvPicPr>
        <xdr:cNvPr id="163" name="Afbeelding 162">
          <a:hlinkClick xmlns:r="http://schemas.openxmlformats.org/officeDocument/2006/relationships" r:id="rId17" tooltip="Prijs- en bestelinformatie, bestellen bij groothandel"/>
          <a:extLst>
            <a:ext uri="{FF2B5EF4-FFF2-40B4-BE49-F238E27FC236}">
              <a16:creationId xmlns:a16="http://schemas.microsoft.com/office/drawing/2014/main" id="{D0027116-ACBA-4273-AFCB-C50F706F62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45212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48</xdr:row>
      <xdr:rowOff>0</xdr:rowOff>
    </xdr:from>
    <xdr:to>
      <xdr:col>13</xdr:col>
      <xdr:colOff>15875</xdr:colOff>
      <xdr:row>48</xdr:row>
      <xdr:rowOff>103069</xdr:rowOff>
    </xdr:to>
    <xdr:pic>
      <xdr:nvPicPr>
        <xdr:cNvPr id="164" name="Afbeelding 163">
          <a:hlinkClick xmlns:r="http://schemas.openxmlformats.org/officeDocument/2006/relationships" r:id="rId18" tooltip="Prijs- en bestelinformatie, bestellen bij groothandel"/>
          <a:extLst>
            <a:ext uri="{FF2B5EF4-FFF2-40B4-BE49-F238E27FC236}">
              <a16:creationId xmlns:a16="http://schemas.microsoft.com/office/drawing/2014/main" id="{BEF7138E-5CFA-47B7-8B05-B2242E80F0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46545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49</xdr:row>
      <xdr:rowOff>0</xdr:rowOff>
    </xdr:from>
    <xdr:to>
      <xdr:col>13</xdr:col>
      <xdr:colOff>15875</xdr:colOff>
      <xdr:row>49</xdr:row>
      <xdr:rowOff>103069</xdr:rowOff>
    </xdr:to>
    <xdr:pic>
      <xdr:nvPicPr>
        <xdr:cNvPr id="166" name="Afbeelding 165">
          <a:hlinkClick xmlns:r="http://schemas.openxmlformats.org/officeDocument/2006/relationships" r:id="rId19" tooltip="Prijs- en bestelinformatie, bestellen bij groothandel"/>
          <a:extLst>
            <a:ext uri="{FF2B5EF4-FFF2-40B4-BE49-F238E27FC236}">
              <a16:creationId xmlns:a16="http://schemas.microsoft.com/office/drawing/2014/main" id="{CAE46EB8-4517-4D1B-B32E-878D978140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47879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50</xdr:row>
      <xdr:rowOff>0</xdr:rowOff>
    </xdr:from>
    <xdr:to>
      <xdr:col>13</xdr:col>
      <xdr:colOff>15875</xdr:colOff>
      <xdr:row>50</xdr:row>
      <xdr:rowOff>103069</xdr:rowOff>
    </xdr:to>
    <xdr:pic>
      <xdr:nvPicPr>
        <xdr:cNvPr id="168" name="Afbeelding 167">
          <a:hlinkClick xmlns:r="http://schemas.openxmlformats.org/officeDocument/2006/relationships" r:id="rId20" tooltip="Prijs- en bestelinformatie, bestellen bij groothandel"/>
          <a:extLst>
            <a:ext uri="{FF2B5EF4-FFF2-40B4-BE49-F238E27FC236}">
              <a16:creationId xmlns:a16="http://schemas.microsoft.com/office/drawing/2014/main" id="{06E499C2-7D28-4074-B5B8-A353408994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49212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56</xdr:row>
      <xdr:rowOff>0</xdr:rowOff>
    </xdr:from>
    <xdr:to>
      <xdr:col>13</xdr:col>
      <xdr:colOff>15875</xdr:colOff>
      <xdr:row>56</xdr:row>
      <xdr:rowOff>103069</xdr:rowOff>
    </xdr:to>
    <xdr:pic>
      <xdr:nvPicPr>
        <xdr:cNvPr id="169" name="Afbeelding 168">
          <a:hlinkClick xmlns:r="http://schemas.openxmlformats.org/officeDocument/2006/relationships" r:id="rId21" tooltip="Prijs- en bestelinformatie, bestellen bij groothandel"/>
          <a:extLst>
            <a:ext uri="{FF2B5EF4-FFF2-40B4-BE49-F238E27FC236}">
              <a16:creationId xmlns:a16="http://schemas.microsoft.com/office/drawing/2014/main" id="{D9683248-C341-4B12-94C9-A7D077C60B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56261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51</xdr:row>
      <xdr:rowOff>0</xdr:rowOff>
    </xdr:from>
    <xdr:to>
      <xdr:col>13</xdr:col>
      <xdr:colOff>15875</xdr:colOff>
      <xdr:row>51</xdr:row>
      <xdr:rowOff>103069</xdr:rowOff>
    </xdr:to>
    <xdr:pic>
      <xdr:nvPicPr>
        <xdr:cNvPr id="170" name="Afbeelding 169">
          <a:hlinkClick xmlns:r="http://schemas.openxmlformats.org/officeDocument/2006/relationships" r:id="rId22" tooltip="Prijs- en bestelinformatie, bestellen bij groothandel"/>
          <a:extLst>
            <a:ext uri="{FF2B5EF4-FFF2-40B4-BE49-F238E27FC236}">
              <a16:creationId xmlns:a16="http://schemas.microsoft.com/office/drawing/2014/main" id="{C7F459A4-B90F-440C-9A67-556EAF4245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5054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55</xdr:row>
      <xdr:rowOff>0</xdr:rowOff>
    </xdr:from>
    <xdr:to>
      <xdr:col>13</xdr:col>
      <xdr:colOff>15875</xdr:colOff>
      <xdr:row>55</xdr:row>
      <xdr:rowOff>103069</xdr:rowOff>
    </xdr:to>
    <xdr:pic>
      <xdr:nvPicPr>
        <xdr:cNvPr id="171" name="Afbeelding 170">
          <a:hlinkClick xmlns:r="http://schemas.openxmlformats.org/officeDocument/2006/relationships" r:id="rId23" tooltip="Prijs- en bestelinformatie, bestellen bij groothandel"/>
          <a:extLst>
            <a:ext uri="{FF2B5EF4-FFF2-40B4-BE49-F238E27FC236}">
              <a16:creationId xmlns:a16="http://schemas.microsoft.com/office/drawing/2014/main" id="{12DA3768-B8E9-46B1-9AB2-1516F13041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54927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52</xdr:row>
      <xdr:rowOff>0</xdr:rowOff>
    </xdr:from>
    <xdr:to>
      <xdr:col>13</xdr:col>
      <xdr:colOff>15875</xdr:colOff>
      <xdr:row>52</xdr:row>
      <xdr:rowOff>103069</xdr:rowOff>
    </xdr:to>
    <xdr:pic>
      <xdr:nvPicPr>
        <xdr:cNvPr id="172" name="Afbeelding 171">
          <a:hlinkClick xmlns:r="http://schemas.openxmlformats.org/officeDocument/2006/relationships" r:id="rId24" tooltip="Prijs- en bestelinformatie, bestellen bij groothandel"/>
          <a:extLst>
            <a:ext uri="{FF2B5EF4-FFF2-40B4-BE49-F238E27FC236}">
              <a16:creationId xmlns:a16="http://schemas.microsoft.com/office/drawing/2014/main" id="{42701779-D40A-433C-97AF-11F95D87CF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5187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54</xdr:row>
      <xdr:rowOff>0</xdr:rowOff>
    </xdr:from>
    <xdr:to>
      <xdr:col>13</xdr:col>
      <xdr:colOff>15875</xdr:colOff>
      <xdr:row>54</xdr:row>
      <xdr:rowOff>103069</xdr:rowOff>
    </xdr:to>
    <xdr:pic>
      <xdr:nvPicPr>
        <xdr:cNvPr id="173" name="Afbeelding 172">
          <a:hlinkClick xmlns:r="http://schemas.openxmlformats.org/officeDocument/2006/relationships" r:id="rId25" tooltip="Prijs- en bestelinformatie, bestellen bij groothandel"/>
          <a:extLst>
            <a:ext uri="{FF2B5EF4-FFF2-40B4-BE49-F238E27FC236}">
              <a16:creationId xmlns:a16="http://schemas.microsoft.com/office/drawing/2014/main" id="{FA9EB75A-7893-4381-AF68-637457D3CE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53594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62</xdr:row>
      <xdr:rowOff>0</xdr:rowOff>
    </xdr:from>
    <xdr:to>
      <xdr:col>13</xdr:col>
      <xdr:colOff>15875</xdr:colOff>
      <xdr:row>62</xdr:row>
      <xdr:rowOff>103069</xdr:rowOff>
    </xdr:to>
    <xdr:pic>
      <xdr:nvPicPr>
        <xdr:cNvPr id="174" name="Afbeelding 173">
          <a:hlinkClick xmlns:r="http://schemas.openxmlformats.org/officeDocument/2006/relationships" r:id="rId26" tooltip="Prijs- en bestelinformatie, bestellen bij groothandel"/>
          <a:extLst>
            <a:ext uri="{FF2B5EF4-FFF2-40B4-BE49-F238E27FC236}">
              <a16:creationId xmlns:a16="http://schemas.microsoft.com/office/drawing/2014/main" id="{A36F9A7A-9A36-4060-8072-A6B325B2ED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63754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63</xdr:row>
      <xdr:rowOff>0</xdr:rowOff>
    </xdr:from>
    <xdr:to>
      <xdr:col>13</xdr:col>
      <xdr:colOff>15875</xdr:colOff>
      <xdr:row>63</xdr:row>
      <xdr:rowOff>103069</xdr:rowOff>
    </xdr:to>
    <xdr:pic>
      <xdr:nvPicPr>
        <xdr:cNvPr id="175" name="Afbeelding 174">
          <a:hlinkClick xmlns:r="http://schemas.openxmlformats.org/officeDocument/2006/relationships" r:id="rId27" tooltip="Prijs- en bestelinformatie, bestellen bij groothandel"/>
          <a:extLst>
            <a:ext uri="{FF2B5EF4-FFF2-40B4-BE49-F238E27FC236}">
              <a16:creationId xmlns:a16="http://schemas.microsoft.com/office/drawing/2014/main" id="{2F9377B9-9AF2-4EA0-AF28-C792C94063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65087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65</xdr:row>
      <xdr:rowOff>0</xdr:rowOff>
    </xdr:from>
    <xdr:to>
      <xdr:col>13</xdr:col>
      <xdr:colOff>15875</xdr:colOff>
      <xdr:row>65</xdr:row>
      <xdr:rowOff>103069</xdr:rowOff>
    </xdr:to>
    <xdr:pic>
      <xdr:nvPicPr>
        <xdr:cNvPr id="176" name="Afbeelding 175">
          <a:hlinkClick xmlns:r="http://schemas.openxmlformats.org/officeDocument/2006/relationships" r:id="rId28" tooltip="Prijs- en bestelinformatie, bestellen bij groothandel"/>
          <a:extLst>
            <a:ext uri="{FF2B5EF4-FFF2-40B4-BE49-F238E27FC236}">
              <a16:creationId xmlns:a16="http://schemas.microsoft.com/office/drawing/2014/main" id="{06A56A1B-1FA7-443C-A699-BF6D558D2F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66865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46</xdr:row>
      <xdr:rowOff>0</xdr:rowOff>
    </xdr:from>
    <xdr:to>
      <xdr:col>13</xdr:col>
      <xdr:colOff>15875</xdr:colOff>
      <xdr:row>46</xdr:row>
      <xdr:rowOff>103069</xdr:rowOff>
    </xdr:to>
    <xdr:pic>
      <xdr:nvPicPr>
        <xdr:cNvPr id="181" name="Afbeelding 180">
          <a:hlinkClick xmlns:r="http://schemas.openxmlformats.org/officeDocument/2006/relationships" r:id="rId29" tooltip="Prijs- en bestelinformatie, bestellen bij groothandel"/>
          <a:extLst>
            <a:ext uri="{FF2B5EF4-FFF2-40B4-BE49-F238E27FC236}">
              <a16:creationId xmlns:a16="http://schemas.microsoft.com/office/drawing/2014/main" id="{6176565D-420F-4601-A605-18C69E126E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43878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47</xdr:row>
      <xdr:rowOff>0</xdr:rowOff>
    </xdr:from>
    <xdr:to>
      <xdr:col>13</xdr:col>
      <xdr:colOff>15875</xdr:colOff>
      <xdr:row>47</xdr:row>
      <xdr:rowOff>103069</xdr:rowOff>
    </xdr:to>
    <xdr:pic>
      <xdr:nvPicPr>
        <xdr:cNvPr id="182" name="Afbeelding 181">
          <a:hlinkClick xmlns:r="http://schemas.openxmlformats.org/officeDocument/2006/relationships" r:id="rId30" tooltip="Prijs- en bestelinformatie, bestellen bij groothandel"/>
          <a:extLst>
            <a:ext uri="{FF2B5EF4-FFF2-40B4-BE49-F238E27FC236}">
              <a16:creationId xmlns:a16="http://schemas.microsoft.com/office/drawing/2014/main" id="{8E818FB7-1F09-47C5-9F53-ECAF22385D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45212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48</xdr:row>
      <xdr:rowOff>0</xdr:rowOff>
    </xdr:from>
    <xdr:to>
      <xdr:col>13</xdr:col>
      <xdr:colOff>15875</xdr:colOff>
      <xdr:row>48</xdr:row>
      <xdr:rowOff>103069</xdr:rowOff>
    </xdr:to>
    <xdr:pic>
      <xdr:nvPicPr>
        <xdr:cNvPr id="183" name="Afbeelding 182">
          <a:hlinkClick xmlns:r="http://schemas.openxmlformats.org/officeDocument/2006/relationships" r:id="rId31" tooltip="Prijs- en bestelinformatie, bestellen bij groothandel"/>
          <a:extLst>
            <a:ext uri="{FF2B5EF4-FFF2-40B4-BE49-F238E27FC236}">
              <a16:creationId xmlns:a16="http://schemas.microsoft.com/office/drawing/2014/main" id="{8ED26253-C238-4DC6-BE7A-7035230C03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46545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49</xdr:row>
      <xdr:rowOff>0</xdr:rowOff>
    </xdr:from>
    <xdr:to>
      <xdr:col>13</xdr:col>
      <xdr:colOff>15875</xdr:colOff>
      <xdr:row>49</xdr:row>
      <xdr:rowOff>103069</xdr:rowOff>
    </xdr:to>
    <xdr:pic>
      <xdr:nvPicPr>
        <xdr:cNvPr id="184" name="Afbeelding 183">
          <a:hlinkClick xmlns:r="http://schemas.openxmlformats.org/officeDocument/2006/relationships" r:id="rId32" tooltip="Prijs- en bestelinformatie, bestellen bij groothandel"/>
          <a:extLst>
            <a:ext uri="{FF2B5EF4-FFF2-40B4-BE49-F238E27FC236}">
              <a16:creationId xmlns:a16="http://schemas.microsoft.com/office/drawing/2014/main" id="{5448246C-A353-4456-8E58-F817A17AEC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47879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50</xdr:row>
      <xdr:rowOff>0</xdr:rowOff>
    </xdr:from>
    <xdr:to>
      <xdr:col>13</xdr:col>
      <xdr:colOff>15875</xdr:colOff>
      <xdr:row>50</xdr:row>
      <xdr:rowOff>103069</xdr:rowOff>
    </xdr:to>
    <xdr:pic>
      <xdr:nvPicPr>
        <xdr:cNvPr id="185" name="Afbeelding 184">
          <a:hlinkClick xmlns:r="http://schemas.openxmlformats.org/officeDocument/2006/relationships" r:id="rId33" tooltip="Prijs- en bestelinformatie, bestellen bij groothandel"/>
          <a:extLst>
            <a:ext uri="{FF2B5EF4-FFF2-40B4-BE49-F238E27FC236}">
              <a16:creationId xmlns:a16="http://schemas.microsoft.com/office/drawing/2014/main" id="{0F676F9A-004E-44E8-B86D-3B354AF6C4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49212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51</xdr:row>
      <xdr:rowOff>0</xdr:rowOff>
    </xdr:from>
    <xdr:to>
      <xdr:col>13</xdr:col>
      <xdr:colOff>15875</xdr:colOff>
      <xdr:row>51</xdr:row>
      <xdr:rowOff>103069</xdr:rowOff>
    </xdr:to>
    <xdr:pic>
      <xdr:nvPicPr>
        <xdr:cNvPr id="186" name="Afbeelding 185">
          <a:hlinkClick xmlns:r="http://schemas.openxmlformats.org/officeDocument/2006/relationships" r:id="rId34" tooltip="Prijs- en bestelinformatie, bestellen bij groothandel"/>
          <a:extLst>
            <a:ext uri="{FF2B5EF4-FFF2-40B4-BE49-F238E27FC236}">
              <a16:creationId xmlns:a16="http://schemas.microsoft.com/office/drawing/2014/main" id="{31FD75C3-99E7-4600-A6F8-A7627D7984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5054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52</xdr:row>
      <xdr:rowOff>0</xdr:rowOff>
    </xdr:from>
    <xdr:to>
      <xdr:col>13</xdr:col>
      <xdr:colOff>15875</xdr:colOff>
      <xdr:row>52</xdr:row>
      <xdr:rowOff>103069</xdr:rowOff>
    </xdr:to>
    <xdr:pic>
      <xdr:nvPicPr>
        <xdr:cNvPr id="187" name="Afbeelding 186">
          <a:hlinkClick xmlns:r="http://schemas.openxmlformats.org/officeDocument/2006/relationships" r:id="rId35" tooltip="Prijs- en bestelinformatie, bestellen bij groothandel"/>
          <a:extLst>
            <a:ext uri="{FF2B5EF4-FFF2-40B4-BE49-F238E27FC236}">
              <a16:creationId xmlns:a16="http://schemas.microsoft.com/office/drawing/2014/main" id="{A421455E-4FDB-4049-A4CD-D350EBB3D9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5187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54</xdr:row>
      <xdr:rowOff>0</xdr:rowOff>
    </xdr:from>
    <xdr:to>
      <xdr:col>13</xdr:col>
      <xdr:colOff>15875</xdr:colOff>
      <xdr:row>54</xdr:row>
      <xdr:rowOff>103069</xdr:rowOff>
    </xdr:to>
    <xdr:pic>
      <xdr:nvPicPr>
        <xdr:cNvPr id="188" name="Afbeelding 187">
          <a:hlinkClick xmlns:r="http://schemas.openxmlformats.org/officeDocument/2006/relationships" r:id="rId36" tooltip="Prijs- en bestelinformatie, bestellen bij groothandel"/>
          <a:extLst>
            <a:ext uri="{FF2B5EF4-FFF2-40B4-BE49-F238E27FC236}">
              <a16:creationId xmlns:a16="http://schemas.microsoft.com/office/drawing/2014/main" id="{F8152E3A-3E76-43A7-B82B-882A9D333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53594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55</xdr:row>
      <xdr:rowOff>0</xdr:rowOff>
    </xdr:from>
    <xdr:to>
      <xdr:col>13</xdr:col>
      <xdr:colOff>15875</xdr:colOff>
      <xdr:row>55</xdr:row>
      <xdr:rowOff>103069</xdr:rowOff>
    </xdr:to>
    <xdr:pic>
      <xdr:nvPicPr>
        <xdr:cNvPr id="189" name="Afbeelding 188">
          <a:hlinkClick xmlns:r="http://schemas.openxmlformats.org/officeDocument/2006/relationships" r:id="rId37" tooltip="Prijs- en bestelinformatie, bestellen bij groothandel"/>
          <a:extLst>
            <a:ext uri="{FF2B5EF4-FFF2-40B4-BE49-F238E27FC236}">
              <a16:creationId xmlns:a16="http://schemas.microsoft.com/office/drawing/2014/main" id="{39F1ED5D-C846-4DBF-8751-D74F252C05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54927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56</xdr:row>
      <xdr:rowOff>0</xdr:rowOff>
    </xdr:from>
    <xdr:to>
      <xdr:col>13</xdr:col>
      <xdr:colOff>15875</xdr:colOff>
      <xdr:row>56</xdr:row>
      <xdr:rowOff>103069</xdr:rowOff>
    </xdr:to>
    <xdr:pic>
      <xdr:nvPicPr>
        <xdr:cNvPr id="190" name="Afbeelding 189">
          <a:hlinkClick xmlns:r="http://schemas.openxmlformats.org/officeDocument/2006/relationships" r:id="rId38" tooltip="Prijs- en bestelinformatie, bestellen bij groothandel"/>
          <a:extLst>
            <a:ext uri="{FF2B5EF4-FFF2-40B4-BE49-F238E27FC236}">
              <a16:creationId xmlns:a16="http://schemas.microsoft.com/office/drawing/2014/main" id="{09DB8419-0514-4DAE-81AF-951579FFDD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56261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23</xdr:row>
      <xdr:rowOff>0</xdr:rowOff>
    </xdr:from>
    <xdr:to>
      <xdr:col>13</xdr:col>
      <xdr:colOff>15875</xdr:colOff>
      <xdr:row>23</xdr:row>
      <xdr:rowOff>103069</xdr:rowOff>
    </xdr:to>
    <xdr:pic>
      <xdr:nvPicPr>
        <xdr:cNvPr id="195" name="Afbeelding 194">
          <a:hlinkClick xmlns:r="http://schemas.openxmlformats.org/officeDocument/2006/relationships" r:id="rId39" tooltip="Prijs- en bestelinformatie, bestellen bij groothandel"/>
          <a:extLst>
            <a:ext uri="{FF2B5EF4-FFF2-40B4-BE49-F238E27FC236}">
              <a16:creationId xmlns:a16="http://schemas.microsoft.com/office/drawing/2014/main" id="{BF344C7D-A25A-41AA-80B4-E7159C2BE6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400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28</xdr:row>
      <xdr:rowOff>0</xdr:rowOff>
    </xdr:from>
    <xdr:to>
      <xdr:col>13</xdr:col>
      <xdr:colOff>15875</xdr:colOff>
      <xdr:row>28</xdr:row>
      <xdr:rowOff>103069</xdr:rowOff>
    </xdr:to>
    <xdr:pic>
      <xdr:nvPicPr>
        <xdr:cNvPr id="200" name="Afbeelding 199">
          <a:hlinkClick xmlns:r="http://schemas.openxmlformats.org/officeDocument/2006/relationships" r:id="rId12" tooltip="Prijs- en bestelinformatie, bestellen bij groothandel"/>
          <a:extLst>
            <a:ext uri="{FF2B5EF4-FFF2-40B4-BE49-F238E27FC236}">
              <a16:creationId xmlns:a16="http://schemas.microsoft.com/office/drawing/2014/main" id="{5825CB39-54FA-4185-A695-98ECD3CD14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654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29</xdr:row>
      <xdr:rowOff>0</xdr:rowOff>
    </xdr:from>
    <xdr:to>
      <xdr:col>13</xdr:col>
      <xdr:colOff>15875</xdr:colOff>
      <xdr:row>29</xdr:row>
      <xdr:rowOff>103069</xdr:rowOff>
    </xdr:to>
    <xdr:pic>
      <xdr:nvPicPr>
        <xdr:cNvPr id="201" name="Afbeelding 200">
          <a:hlinkClick xmlns:r="http://schemas.openxmlformats.org/officeDocument/2006/relationships" r:id="rId40" tooltip="Prijs- en bestelinformatie, bestellen bij groothandel"/>
          <a:extLst>
            <a:ext uri="{FF2B5EF4-FFF2-40B4-BE49-F238E27FC236}">
              <a16:creationId xmlns:a16="http://schemas.microsoft.com/office/drawing/2014/main" id="{C82CB3C5-F626-4439-9DD5-DD81E3141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781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28</xdr:row>
      <xdr:rowOff>0</xdr:rowOff>
    </xdr:from>
    <xdr:to>
      <xdr:col>13</xdr:col>
      <xdr:colOff>15875</xdr:colOff>
      <xdr:row>28</xdr:row>
      <xdr:rowOff>103069</xdr:rowOff>
    </xdr:to>
    <xdr:pic>
      <xdr:nvPicPr>
        <xdr:cNvPr id="202" name="Afbeelding 201">
          <a:hlinkClick xmlns:r="http://schemas.openxmlformats.org/officeDocument/2006/relationships" r:id="rId41" tooltip="Prijs- en bestelinformatie, bestellen bij groothandel"/>
          <a:extLst>
            <a:ext uri="{FF2B5EF4-FFF2-40B4-BE49-F238E27FC236}">
              <a16:creationId xmlns:a16="http://schemas.microsoft.com/office/drawing/2014/main" id="{5EE75863-07C9-4AD3-B4E6-4814DA678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654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29</xdr:row>
      <xdr:rowOff>0</xdr:rowOff>
    </xdr:from>
    <xdr:to>
      <xdr:col>13</xdr:col>
      <xdr:colOff>15875</xdr:colOff>
      <xdr:row>29</xdr:row>
      <xdr:rowOff>103069</xdr:rowOff>
    </xdr:to>
    <xdr:pic>
      <xdr:nvPicPr>
        <xdr:cNvPr id="203" name="Afbeelding 202">
          <a:hlinkClick xmlns:r="http://schemas.openxmlformats.org/officeDocument/2006/relationships" r:id="rId42" tooltip="Prijs- en bestelinformatie, bestellen bij groothandel"/>
          <a:extLst>
            <a:ext uri="{FF2B5EF4-FFF2-40B4-BE49-F238E27FC236}">
              <a16:creationId xmlns:a16="http://schemas.microsoft.com/office/drawing/2014/main" id="{6ECB235F-67EF-45A6-98C4-6FDC199AE6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781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</xdr:row>
      <xdr:rowOff>0</xdr:rowOff>
    </xdr:from>
    <xdr:to>
      <xdr:col>13</xdr:col>
      <xdr:colOff>15875</xdr:colOff>
      <xdr:row>11</xdr:row>
      <xdr:rowOff>103069</xdr:rowOff>
    </xdr:to>
    <xdr:pic>
      <xdr:nvPicPr>
        <xdr:cNvPr id="204" name="Afbeelding 203">
          <a:hlinkClick xmlns:r="http://schemas.openxmlformats.org/officeDocument/2006/relationships" r:id="rId12" tooltip="Prijs- en bestelinformatie, bestellen bij groothandel"/>
          <a:extLst>
            <a:ext uri="{FF2B5EF4-FFF2-40B4-BE49-F238E27FC236}">
              <a16:creationId xmlns:a16="http://schemas.microsoft.com/office/drawing/2014/main" id="{434E8042-F77D-4A2E-8900-961C6260BA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16637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12</xdr:row>
      <xdr:rowOff>0</xdr:rowOff>
    </xdr:from>
    <xdr:to>
      <xdr:col>13</xdr:col>
      <xdr:colOff>15875</xdr:colOff>
      <xdr:row>12</xdr:row>
      <xdr:rowOff>103069</xdr:rowOff>
    </xdr:to>
    <xdr:pic>
      <xdr:nvPicPr>
        <xdr:cNvPr id="205" name="Afbeelding 204">
          <a:hlinkClick xmlns:r="http://schemas.openxmlformats.org/officeDocument/2006/relationships" r:id="rId40" tooltip="Prijs- en bestelinformatie, bestellen bij groothandel"/>
          <a:extLst>
            <a:ext uri="{FF2B5EF4-FFF2-40B4-BE49-F238E27FC236}">
              <a16:creationId xmlns:a16="http://schemas.microsoft.com/office/drawing/2014/main" id="{596DFC1B-6211-4AB7-A7C0-CFC556D5C4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17843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</xdr:row>
      <xdr:rowOff>0</xdr:rowOff>
    </xdr:from>
    <xdr:to>
      <xdr:col>13</xdr:col>
      <xdr:colOff>15875</xdr:colOff>
      <xdr:row>11</xdr:row>
      <xdr:rowOff>103069</xdr:rowOff>
    </xdr:to>
    <xdr:pic>
      <xdr:nvPicPr>
        <xdr:cNvPr id="206" name="Afbeelding 205">
          <a:hlinkClick xmlns:r="http://schemas.openxmlformats.org/officeDocument/2006/relationships" r:id="rId43" tooltip="Prijs- en bestelinformatie, bestellen bij groothandel"/>
          <a:extLst>
            <a:ext uri="{FF2B5EF4-FFF2-40B4-BE49-F238E27FC236}">
              <a16:creationId xmlns:a16="http://schemas.microsoft.com/office/drawing/2014/main" id="{9DF087A5-1C40-40B3-8588-8499F4F76F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16637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12</xdr:row>
      <xdr:rowOff>0</xdr:rowOff>
    </xdr:from>
    <xdr:to>
      <xdr:col>13</xdr:col>
      <xdr:colOff>15875</xdr:colOff>
      <xdr:row>12</xdr:row>
      <xdr:rowOff>103069</xdr:rowOff>
    </xdr:to>
    <xdr:pic>
      <xdr:nvPicPr>
        <xdr:cNvPr id="207" name="Afbeelding 206">
          <a:hlinkClick xmlns:r="http://schemas.openxmlformats.org/officeDocument/2006/relationships" r:id="rId44" tooltip="Prijs- en bestelinformatie, bestellen bij groothandel"/>
          <a:extLst>
            <a:ext uri="{FF2B5EF4-FFF2-40B4-BE49-F238E27FC236}">
              <a16:creationId xmlns:a16="http://schemas.microsoft.com/office/drawing/2014/main" id="{5692EA6E-018A-465F-808D-402D0E7A1C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17843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36</xdr:row>
      <xdr:rowOff>0</xdr:rowOff>
    </xdr:from>
    <xdr:to>
      <xdr:col>13</xdr:col>
      <xdr:colOff>15875</xdr:colOff>
      <xdr:row>36</xdr:row>
      <xdr:rowOff>103069</xdr:rowOff>
    </xdr:to>
    <xdr:pic>
      <xdr:nvPicPr>
        <xdr:cNvPr id="209" name="Afbeelding 208">
          <a:hlinkClick xmlns:r="http://schemas.openxmlformats.org/officeDocument/2006/relationships" r:id="rId45" tooltip="Prijs- en bestelinformatie, bestellen bij groothandel"/>
          <a:extLst>
            <a:ext uri="{FF2B5EF4-FFF2-40B4-BE49-F238E27FC236}">
              <a16:creationId xmlns:a16="http://schemas.microsoft.com/office/drawing/2014/main" id="{FBE441D9-EADC-4791-B1B3-45CBAB096B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36385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37</xdr:row>
      <xdr:rowOff>0</xdr:rowOff>
    </xdr:from>
    <xdr:to>
      <xdr:col>13</xdr:col>
      <xdr:colOff>15875</xdr:colOff>
      <xdr:row>37</xdr:row>
      <xdr:rowOff>103069</xdr:rowOff>
    </xdr:to>
    <xdr:pic>
      <xdr:nvPicPr>
        <xdr:cNvPr id="210" name="Afbeelding 209">
          <a:hlinkClick xmlns:r="http://schemas.openxmlformats.org/officeDocument/2006/relationships" r:id="rId46" tooltip="Prijs- en bestelinformatie, bestellen bij groothandel"/>
          <a:extLst>
            <a:ext uri="{FF2B5EF4-FFF2-40B4-BE49-F238E27FC236}">
              <a16:creationId xmlns:a16="http://schemas.microsoft.com/office/drawing/2014/main" id="{BF297DC3-7986-498F-AC61-6F3671B25F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37719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66</xdr:row>
      <xdr:rowOff>0</xdr:rowOff>
    </xdr:from>
    <xdr:to>
      <xdr:col>13</xdr:col>
      <xdr:colOff>15875</xdr:colOff>
      <xdr:row>66</xdr:row>
      <xdr:rowOff>103069</xdr:rowOff>
    </xdr:to>
    <xdr:pic>
      <xdr:nvPicPr>
        <xdr:cNvPr id="211" name="Afbeelding 210">
          <a:hlinkClick xmlns:r="http://schemas.openxmlformats.org/officeDocument/2006/relationships" r:id="rId28" tooltip="Prijs- en bestelinformatie, bestellen bij groothandel"/>
          <a:extLst>
            <a:ext uri="{FF2B5EF4-FFF2-40B4-BE49-F238E27FC236}">
              <a16:creationId xmlns:a16="http://schemas.microsoft.com/office/drawing/2014/main" id="{8FAC6159-D862-4B82-A498-77CF25B43C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68199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67</xdr:row>
      <xdr:rowOff>0</xdr:rowOff>
    </xdr:from>
    <xdr:to>
      <xdr:col>13</xdr:col>
      <xdr:colOff>15875</xdr:colOff>
      <xdr:row>67</xdr:row>
      <xdr:rowOff>103069</xdr:rowOff>
    </xdr:to>
    <xdr:pic>
      <xdr:nvPicPr>
        <xdr:cNvPr id="212" name="Afbeelding 211">
          <a:hlinkClick xmlns:r="http://schemas.openxmlformats.org/officeDocument/2006/relationships" r:id="rId28" tooltip="Prijs- en bestelinformatie, bestellen bij groothandel"/>
          <a:extLst>
            <a:ext uri="{FF2B5EF4-FFF2-40B4-BE49-F238E27FC236}">
              <a16:creationId xmlns:a16="http://schemas.microsoft.com/office/drawing/2014/main" id="{84DB39C9-4D29-4E3E-BDB4-B9306D15BF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69532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65</xdr:row>
      <xdr:rowOff>0</xdr:rowOff>
    </xdr:from>
    <xdr:to>
      <xdr:col>13</xdr:col>
      <xdr:colOff>15875</xdr:colOff>
      <xdr:row>65</xdr:row>
      <xdr:rowOff>103069</xdr:rowOff>
    </xdr:to>
    <xdr:pic>
      <xdr:nvPicPr>
        <xdr:cNvPr id="213" name="Afbeelding 212">
          <a:hlinkClick xmlns:r="http://schemas.openxmlformats.org/officeDocument/2006/relationships" r:id="rId47" tooltip="Prijs- en bestelinformatie, bestellen bij groothandel"/>
          <a:extLst>
            <a:ext uri="{FF2B5EF4-FFF2-40B4-BE49-F238E27FC236}">
              <a16:creationId xmlns:a16="http://schemas.microsoft.com/office/drawing/2014/main" id="{E9253DD3-5365-48C3-A5E7-5E7D74D1C3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66865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65</xdr:row>
      <xdr:rowOff>0</xdr:rowOff>
    </xdr:from>
    <xdr:to>
      <xdr:col>13</xdr:col>
      <xdr:colOff>15875</xdr:colOff>
      <xdr:row>65</xdr:row>
      <xdr:rowOff>103069</xdr:rowOff>
    </xdr:to>
    <xdr:pic>
      <xdr:nvPicPr>
        <xdr:cNvPr id="214" name="Afbeelding 213">
          <a:hlinkClick xmlns:r="http://schemas.openxmlformats.org/officeDocument/2006/relationships" r:id="rId48" tooltip="Prijs- en bestelinformatie, bestellen bij groothandel"/>
          <a:extLst>
            <a:ext uri="{FF2B5EF4-FFF2-40B4-BE49-F238E27FC236}">
              <a16:creationId xmlns:a16="http://schemas.microsoft.com/office/drawing/2014/main" id="{0686AFF3-2D09-4159-B911-A6394F35D3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66865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66</xdr:row>
      <xdr:rowOff>0</xdr:rowOff>
    </xdr:from>
    <xdr:to>
      <xdr:col>13</xdr:col>
      <xdr:colOff>15875</xdr:colOff>
      <xdr:row>66</xdr:row>
      <xdr:rowOff>103069</xdr:rowOff>
    </xdr:to>
    <xdr:pic>
      <xdr:nvPicPr>
        <xdr:cNvPr id="215" name="Afbeelding 214">
          <a:hlinkClick xmlns:r="http://schemas.openxmlformats.org/officeDocument/2006/relationships" r:id="rId47" tooltip="Prijs- en bestelinformatie, bestellen bij groothandel"/>
          <a:extLst>
            <a:ext uri="{FF2B5EF4-FFF2-40B4-BE49-F238E27FC236}">
              <a16:creationId xmlns:a16="http://schemas.microsoft.com/office/drawing/2014/main" id="{CFAF9B84-5399-4E1C-91D6-8AD9736E3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68199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66</xdr:row>
      <xdr:rowOff>0</xdr:rowOff>
    </xdr:from>
    <xdr:to>
      <xdr:col>13</xdr:col>
      <xdr:colOff>15875</xdr:colOff>
      <xdr:row>66</xdr:row>
      <xdr:rowOff>103069</xdr:rowOff>
    </xdr:to>
    <xdr:pic>
      <xdr:nvPicPr>
        <xdr:cNvPr id="216" name="Afbeelding 215">
          <a:hlinkClick xmlns:r="http://schemas.openxmlformats.org/officeDocument/2006/relationships" r:id="rId49" tooltip="Prijs- en bestelinformatie, bestellen bij groothandel"/>
          <a:extLst>
            <a:ext uri="{FF2B5EF4-FFF2-40B4-BE49-F238E27FC236}">
              <a16:creationId xmlns:a16="http://schemas.microsoft.com/office/drawing/2014/main" id="{5135D5E9-2666-4AC5-96B0-C65409CD08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68199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67</xdr:row>
      <xdr:rowOff>0</xdr:rowOff>
    </xdr:from>
    <xdr:to>
      <xdr:col>13</xdr:col>
      <xdr:colOff>15875</xdr:colOff>
      <xdr:row>67</xdr:row>
      <xdr:rowOff>103069</xdr:rowOff>
    </xdr:to>
    <xdr:pic>
      <xdr:nvPicPr>
        <xdr:cNvPr id="217" name="Afbeelding 216">
          <a:hlinkClick xmlns:r="http://schemas.openxmlformats.org/officeDocument/2006/relationships" r:id="rId47" tooltip="Prijs- en bestelinformatie, bestellen bij groothandel"/>
          <a:extLst>
            <a:ext uri="{FF2B5EF4-FFF2-40B4-BE49-F238E27FC236}">
              <a16:creationId xmlns:a16="http://schemas.microsoft.com/office/drawing/2014/main" id="{E88665E7-A924-4A6D-B629-F5719411CE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69532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67</xdr:row>
      <xdr:rowOff>0</xdr:rowOff>
    </xdr:from>
    <xdr:to>
      <xdr:col>13</xdr:col>
      <xdr:colOff>15875</xdr:colOff>
      <xdr:row>67</xdr:row>
      <xdr:rowOff>103069</xdr:rowOff>
    </xdr:to>
    <xdr:pic>
      <xdr:nvPicPr>
        <xdr:cNvPr id="218" name="Afbeelding 217">
          <a:hlinkClick xmlns:r="http://schemas.openxmlformats.org/officeDocument/2006/relationships" r:id="rId50" tooltip="Prijs- en bestelinformatie, bestellen bij groothandel"/>
          <a:extLst>
            <a:ext uri="{FF2B5EF4-FFF2-40B4-BE49-F238E27FC236}">
              <a16:creationId xmlns:a16="http://schemas.microsoft.com/office/drawing/2014/main" id="{7F065C08-2582-4737-A7C9-1939927B80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6953250"/>
          <a:ext cx="117475" cy="103069"/>
        </a:xfrm>
        <a:prstGeom prst="rect">
          <a:avLst/>
        </a:prstGeom>
      </xdr:spPr>
    </xdr:pic>
    <xdr:clientData/>
  </xdr:twoCellAnchor>
  <xdr:twoCellAnchor>
    <xdr:from>
      <xdr:col>13</xdr:col>
      <xdr:colOff>698499</xdr:colOff>
      <xdr:row>1</xdr:row>
      <xdr:rowOff>101600</xdr:rowOff>
    </xdr:from>
    <xdr:to>
      <xdr:col>14</xdr:col>
      <xdr:colOff>105740</xdr:colOff>
      <xdr:row>4</xdr:row>
      <xdr:rowOff>2346</xdr:rowOff>
    </xdr:to>
    <xdr:grpSp>
      <xdr:nvGrpSpPr>
        <xdr:cNvPr id="235" name="Group 14">
          <a:extLst>
            <a:ext uri="{FF2B5EF4-FFF2-40B4-BE49-F238E27FC236}">
              <a16:creationId xmlns:a16="http://schemas.microsoft.com/office/drawing/2014/main" id="{C0D31D84-9C8B-3D50-D009-484076D3BA87}"/>
            </a:ext>
          </a:extLst>
        </xdr:cNvPr>
        <xdr:cNvGrpSpPr/>
      </xdr:nvGrpSpPr>
      <xdr:grpSpPr>
        <a:xfrm>
          <a:off x="5981699" y="193040"/>
          <a:ext cx="199721" cy="332546"/>
          <a:chOff x="1087769" y="5528550"/>
          <a:chExt cx="202110" cy="392905"/>
        </a:xfrm>
      </xdr:grpSpPr>
      <xdr:sp macro="" textlink="">
        <xdr:nvSpPr>
          <xdr:cNvPr id="236" name="Rectangle 15">
            <a:extLst>
              <a:ext uri="{FF2B5EF4-FFF2-40B4-BE49-F238E27FC236}">
                <a16:creationId xmlns:a16="http://schemas.microsoft.com/office/drawing/2014/main" id="{09C97FFE-04A0-932A-B659-A83EA957F87F}"/>
              </a:ext>
            </a:extLst>
          </xdr:cNvPr>
          <xdr:cNvSpPr/>
        </xdr:nvSpPr>
        <xdr:spPr bwMode="gray">
          <a:xfrm>
            <a:off x="1087769" y="5658508"/>
            <a:ext cx="202110" cy="262947"/>
          </a:xfrm>
          <a:prstGeom prst="rect">
            <a:avLst/>
          </a:prstGeom>
          <a:noFill/>
          <a:ln w="1905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lIns="180000" tIns="180000" rIns="180000" bIns="180000" rtlCol="0" anchor="t"/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60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0" lang="en-US" sz="1400" b="0" i="0" u="none" strike="noStrike" kern="120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BBvoice"/>
              <a:ea typeface="ABBvoice"/>
              <a:cs typeface="ABBvoice"/>
            </a:endParaRPr>
          </a:p>
        </xdr:txBody>
      </xdr:sp>
      <xdr:cxnSp macro="">
        <xdr:nvCxnSpPr>
          <xdr:cNvPr id="237" name="Straight Connector 16">
            <a:extLst>
              <a:ext uri="{FF2B5EF4-FFF2-40B4-BE49-F238E27FC236}">
                <a16:creationId xmlns:a16="http://schemas.microsoft.com/office/drawing/2014/main" id="{D861F1DE-D270-340C-FD3B-9B3F9293C057}"/>
              </a:ext>
            </a:extLst>
          </xdr:cNvPr>
          <xdr:cNvCxnSpPr>
            <a:cxnSpLocks/>
            <a:stCxn id="236" idx="0"/>
            <a:endCxn id="236" idx="2"/>
          </xdr:cNvCxnSpPr>
        </xdr:nvCxnSpPr>
        <xdr:spPr bwMode="gray">
          <a:xfrm>
            <a:off x="1188824" y="5658508"/>
            <a:ext cx="0" cy="262947"/>
          </a:xfrm>
          <a:prstGeom prst="line">
            <a:avLst/>
          </a:prstGeom>
          <a:ln w="1905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238" name="Rectangle 17">
            <a:extLst>
              <a:ext uri="{FF2B5EF4-FFF2-40B4-BE49-F238E27FC236}">
                <a16:creationId xmlns:a16="http://schemas.microsoft.com/office/drawing/2014/main" id="{358D1474-23E7-24EE-1BEE-01D14FE73ACF}"/>
              </a:ext>
            </a:extLst>
          </xdr:cNvPr>
          <xdr:cNvSpPr/>
        </xdr:nvSpPr>
        <xdr:spPr bwMode="gray">
          <a:xfrm>
            <a:off x="1117603" y="5528551"/>
            <a:ext cx="46379" cy="128105"/>
          </a:xfrm>
          <a:prstGeom prst="rect">
            <a:avLst/>
          </a:prstGeom>
          <a:noFill/>
          <a:ln w="1905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lIns="180000" tIns="180000" rIns="180000" bIns="180000" rtlCol="0" anchor="t"/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60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0" lang="en-US" sz="1400" b="0" i="0" u="none" strike="noStrike" kern="120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BBvoice"/>
              <a:ea typeface="ABBvoice"/>
              <a:cs typeface="ABBvoice"/>
            </a:endParaRPr>
          </a:p>
        </xdr:txBody>
      </xdr:sp>
      <xdr:sp macro="" textlink="">
        <xdr:nvSpPr>
          <xdr:cNvPr id="239" name="Rectangle 18">
            <a:extLst>
              <a:ext uri="{FF2B5EF4-FFF2-40B4-BE49-F238E27FC236}">
                <a16:creationId xmlns:a16="http://schemas.microsoft.com/office/drawing/2014/main" id="{A438FDFB-4F0E-9D04-31EE-D5856AC21B6D}"/>
              </a:ext>
            </a:extLst>
          </xdr:cNvPr>
          <xdr:cNvSpPr/>
        </xdr:nvSpPr>
        <xdr:spPr bwMode="gray">
          <a:xfrm>
            <a:off x="1214787" y="5528550"/>
            <a:ext cx="46379" cy="128105"/>
          </a:xfrm>
          <a:prstGeom prst="rect">
            <a:avLst/>
          </a:prstGeom>
          <a:noFill/>
          <a:ln w="1905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lIns="180000" tIns="180000" rIns="180000" bIns="180000" rtlCol="0" anchor="t"/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marL="0" marR="0" lvl="0" indent="0" algn="l" defTabSz="914400" rtl="0" eaLnBrk="1" fontAlgn="auto" latinLnBrk="0" hangingPunct="1">
              <a:lnSpc>
                <a:spcPct val="100000"/>
              </a:lnSpc>
              <a:spcBef>
                <a:spcPts val="60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0" lang="en-US" sz="1400" b="0" i="0" u="none" strike="noStrike" kern="120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BBvoice"/>
              <a:ea typeface="ABBvoice"/>
              <a:cs typeface="ABBvoice"/>
            </a:endParaRPr>
          </a:p>
        </xdr:txBody>
      </xdr:sp>
    </xdr:grpSp>
    <xdr:clientData/>
  </xdr:twoCellAnchor>
  <xdr:twoCellAnchor>
    <xdr:from>
      <xdr:col>12</xdr:col>
      <xdr:colOff>0</xdr:colOff>
      <xdr:row>45</xdr:row>
      <xdr:rowOff>0</xdr:rowOff>
    </xdr:from>
    <xdr:to>
      <xdr:col>13</xdr:col>
      <xdr:colOff>15875</xdr:colOff>
      <xdr:row>45</xdr:row>
      <xdr:rowOff>103069</xdr:rowOff>
    </xdr:to>
    <xdr:pic>
      <xdr:nvPicPr>
        <xdr:cNvPr id="247" name="Afbeelding 246">
          <a:hlinkClick xmlns:r="http://schemas.openxmlformats.org/officeDocument/2006/relationships" r:id="rId51" tooltip="Prijs- en bestelinformatie, bestellen bij groothandel"/>
          <a:extLst>
            <a:ext uri="{FF2B5EF4-FFF2-40B4-BE49-F238E27FC236}">
              <a16:creationId xmlns:a16="http://schemas.microsoft.com/office/drawing/2014/main" id="{B4D5E3CC-5056-4242-90DA-660CC5B3F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78498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46</xdr:row>
      <xdr:rowOff>0</xdr:rowOff>
    </xdr:from>
    <xdr:to>
      <xdr:col>13</xdr:col>
      <xdr:colOff>15875</xdr:colOff>
      <xdr:row>46</xdr:row>
      <xdr:rowOff>103069</xdr:rowOff>
    </xdr:to>
    <xdr:pic>
      <xdr:nvPicPr>
        <xdr:cNvPr id="248" name="Afbeelding 247">
          <a:hlinkClick xmlns:r="http://schemas.openxmlformats.org/officeDocument/2006/relationships" r:id="rId16" tooltip="Prijs- en bestelinformatie, bestellen bij groothandel"/>
          <a:extLst>
            <a:ext uri="{FF2B5EF4-FFF2-40B4-BE49-F238E27FC236}">
              <a16:creationId xmlns:a16="http://schemas.microsoft.com/office/drawing/2014/main" id="{B44E0B2D-C099-47C2-BE98-F864EC8D63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79832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47</xdr:row>
      <xdr:rowOff>0</xdr:rowOff>
    </xdr:from>
    <xdr:to>
      <xdr:col>13</xdr:col>
      <xdr:colOff>15875</xdr:colOff>
      <xdr:row>47</xdr:row>
      <xdr:rowOff>103069</xdr:rowOff>
    </xdr:to>
    <xdr:pic>
      <xdr:nvPicPr>
        <xdr:cNvPr id="249" name="Afbeelding 248">
          <a:hlinkClick xmlns:r="http://schemas.openxmlformats.org/officeDocument/2006/relationships" r:id="rId17" tooltip="Prijs- en bestelinformatie, bestellen bij groothandel"/>
          <a:extLst>
            <a:ext uri="{FF2B5EF4-FFF2-40B4-BE49-F238E27FC236}">
              <a16:creationId xmlns:a16="http://schemas.microsoft.com/office/drawing/2014/main" id="{F985E9C2-B787-45DD-B502-E87BEBD51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1165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48</xdr:row>
      <xdr:rowOff>0</xdr:rowOff>
    </xdr:from>
    <xdr:to>
      <xdr:col>13</xdr:col>
      <xdr:colOff>15875</xdr:colOff>
      <xdr:row>48</xdr:row>
      <xdr:rowOff>103069</xdr:rowOff>
    </xdr:to>
    <xdr:pic>
      <xdr:nvPicPr>
        <xdr:cNvPr id="250" name="Afbeelding 249">
          <a:hlinkClick xmlns:r="http://schemas.openxmlformats.org/officeDocument/2006/relationships" r:id="rId18" tooltip="Prijs- en bestelinformatie, bestellen bij groothandel"/>
          <a:extLst>
            <a:ext uri="{FF2B5EF4-FFF2-40B4-BE49-F238E27FC236}">
              <a16:creationId xmlns:a16="http://schemas.microsoft.com/office/drawing/2014/main" id="{A0410571-170F-4165-B803-681B5324C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2499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49</xdr:row>
      <xdr:rowOff>0</xdr:rowOff>
    </xdr:from>
    <xdr:to>
      <xdr:col>13</xdr:col>
      <xdr:colOff>15875</xdr:colOff>
      <xdr:row>49</xdr:row>
      <xdr:rowOff>103069</xdr:rowOff>
    </xdr:to>
    <xdr:pic>
      <xdr:nvPicPr>
        <xdr:cNvPr id="251" name="Afbeelding 250">
          <a:hlinkClick xmlns:r="http://schemas.openxmlformats.org/officeDocument/2006/relationships" r:id="rId19" tooltip="Prijs- en bestelinformatie, bestellen bij groothandel"/>
          <a:extLst>
            <a:ext uri="{FF2B5EF4-FFF2-40B4-BE49-F238E27FC236}">
              <a16:creationId xmlns:a16="http://schemas.microsoft.com/office/drawing/2014/main" id="{5DF0E18B-69B2-4340-A695-E631F1458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3832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50</xdr:row>
      <xdr:rowOff>0</xdr:rowOff>
    </xdr:from>
    <xdr:to>
      <xdr:col>13</xdr:col>
      <xdr:colOff>15875</xdr:colOff>
      <xdr:row>50</xdr:row>
      <xdr:rowOff>103069</xdr:rowOff>
    </xdr:to>
    <xdr:pic>
      <xdr:nvPicPr>
        <xdr:cNvPr id="252" name="Afbeelding 251">
          <a:hlinkClick xmlns:r="http://schemas.openxmlformats.org/officeDocument/2006/relationships" r:id="rId20" tooltip="Prijs- en bestelinformatie, bestellen bij groothandel"/>
          <a:extLst>
            <a:ext uri="{FF2B5EF4-FFF2-40B4-BE49-F238E27FC236}">
              <a16:creationId xmlns:a16="http://schemas.microsoft.com/office/drawing/2014/main" id="{059993C9-99F7-44AF-B697-E6F0256B77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516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51</xdr:row>
      <xdr:rowOff>0</xdr:rowOff>
    </xdr:from>
    <xdr:to>
      <xdr:col>13</xdr:col>
      <xdr:colOff>15875</xdr:colOff>
      <xdr:row>51</xdr:row>
      <xdr:rowOff>103069</xdr:rowOff>
    </xdr:to>
    <xdr:pic>
      <xdr:nvPicPr>
        <xdr:cNvPr id="253" name="Afbeelding 252">
          <a:hlinkClick xmlns:r="http://schemas.openxmlformats.org/officeDocument/2006/relationships" r:id="rId22" tooltip="Prijs- en bestelinformatie, bestellen bij groothandel"/>
          <a:extLst>
            <a:ext uri="{FF2B5EF4-FFF2-40B4-BE49-F238E27FC236}">
              <a16:creationId xmlns:a16="http://schemas.microsoft.com/office/drawing/2014/main" id="{6BE107F7-A414-4987-BA57-193E378FD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649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52</xdr:row>
      <xdr:rowOff>0</xdr:rowOff>
    </xdr:from>
    <xdr:to>
      <xdr:col>13</xdr:col>
      <xdr:colOff>15875</xdr:colOff>
      <xdr:row>52</xdr:row>
      <xdr:rowOff>103069</xdr:rowOff>
    </xdr:to>
    <xdr:pic>
      <xdr:nvPicPr>
        <xdr:cNvPr id="254" name="Afbeelding 253">
          <a:hlinkClick xmlns:r="http://schemas.openxmlformats.org/officeDocument/2006/relationships" r:id="rId24" tooltip="Prijs- en bestelinformatie, bestellen bij groothandel"/>
          <a:extLst>
            <a:ext uri="{FF2B5EF4-FFF2-40B4-BE49-F238E27FC236}">
              <a16:creationId xmlns:a16="http://schemas.microsoft.com/office/drawing/2014/main" id="{6A03AF9E-1D52-4A78-95F3-8A2C805596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783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56</xdr:row>
      <xdr:rowOff>0</xdr:rowOff>
    </xdr:from>
    <xdr:to>
      <xdr:col>13</xdr:col>
      <xdr:colOff>15875</xdr:colOff>
      <xdr:row>56</xdr:row>
      <xdr:rowOff>103069</xdr:rowOff>
    </xdr:to>
    <xdr:pic>
      <xdr:nvPicPr>
        <xdr:cNvPr id="255" name="Afbeelding 254">
          <a:hlinkClick xmlns:r="http://schemas.openxmlformats.org/officeDocument/2006/relationships" r:id="rId21" tooltip="Prijs- en bestelinformatie, bestellen bij groothandel"/>
          <a:extLst>
            <a:ext uri="{FF2B5EF4-FFF2-40B4-BE49-F238E27FC236}">
              <a16:creationId xmlns:a16="http://schemas.microsoft.com/office/drawing/2014/main" id="{C97965DD-8EBC-4FFA-832B-51F217161C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92214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55</xdr:row>
      <xdr:rowOff>0</xdr:rowOff>
    </xdr:from>
    <xdr:to>
      <xdr:col>13</xdr:col>
      <xdr:colOff>15875</xdr:colOff>
      <xdr:row>55</xdr:row>
      <xdr:rowOff>103069</xdr:rowOff>
    </xdr:to>
    <xdr:pic>
      <xdr:nvPicPr>
        <xdr:cNvPr id="256" name="Afbeelding 255">
          <a:hlinkClick xmlns:r="http://schemas.openxmlformats.org/officeDocument/2006/relationships" r:id="rId23" tooltip="Prijs- en bestelinformatie, bestellen bij groothandel"/>
          <a:extLst>
            <a:ext uri="{FF2B5EF4-FFF2-40B4-BE49-F238E27FC236}">
              <a16:creationId xmlns:a16="http://schemas.microsoft.com/office/drawing/2014/main" id="{1CE76A2D-271A-4EBE-B54D-6BF8289ADE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90881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54</xdr:row>
      <xdr:rowOff>0</xdr:rowOff>
    </xdr:from>
    <xdr:to>
      <xdr:col>13</xdr:col>
      <xdr:colOff>15875</xdr:colOff>
      <xdr:row>54</xdr:row>
      <xdr:rowOff>103069</xdr:rowOff>
    </xdr:to>
    <xdr:pic>
      <xdr:nvPicPr>
        <xdr:cNvPr id="257" name="Afbeelding 256">
          <a:hlinkClick xmlns:r="http://schemas.openxmlformats.org/officeDocument/2006/relationships" r:id="rId25" tooltip="Prijs- en bestelinformatie, bestellen bij groothandel"/>
          <a:extLst>
            <a:ext uri="{FF2B5EF4-FFF2-40B4-BE49-F238E27FC236}">
              <a16:creationId xmlns:a16="http://schemas.microsoft.com/office/drawing/2014/main" id="{93F61CB9-3246-4E6E-B732-913A2FCF1C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9547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62</xdr:row>
      <xdr:rowOff>0</xdr:rowOff>
    </xdr:from>
    <xdr:to>
      <xdr:col>13</xdr:col>
      <xdr:colOff>15875</xdr:colOff>
      <xdr:row>62</xdr:row>
      <xdr:rowOff>103069</xdr:rowOff>
    </xdr:to>
    <xdr:pic>
      <xdr:nvPicPr>
        <xdr:cNvPr id="258" name="Afbeelding 257">
          <a:hlinkClick xmlns:r="http://schemas.openxmlformats.org/officeDocument/2006/relationships" r:id="rId47" tooltip="Prijs- en bestelinformatie, bestellen bij groothandel"/>
          <a:extLst>
            <a:ext uri="{FF2B5EF4-FFF2-40B4-BE49-F238E27FC236}">
              <a16:creationId xmlns:a16="http://schemas.microsoft.com/office/drawing/2014/main" id="{1F8126EE-4899-441E-A596-119B7F4A1C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09474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62</xdr:row>
      <xdr:rowOff>0</xdr:rowOff>
    </xdr:from>
    <xdr:to>
      <xdr:col>13</xdr:col>
      <xdr:colOff>15875</xdr:colOff>
      <xdr:row>62</xdr:row>
      <xdr:rowOff>103069</xdr:rowOff>
    </xdr:to>
    <xdr:pic>
      <xdr:nvPicPr>
        <xdr:cNvPr id="259" name="Afbeelding 258">
          <a:hlinkClick xmlns:r="http://schemas.openxmlformats.org/officeDocument/2006/relationships" r:id="rId52" tooltip="Prijs- en bestelinformatie, bestellen bij groothandel"/>
          <a:extLst>
            <a:ext uri="{FF2B5EF4-FFF2-40B4-BE49-F238E27FC236}">
              <a16:creationId xmlns:a16="http://schemas.microsoft.com/office/drawing/2014/main" id="{CA660B5E-300A-4F05-8115-2BF5415B14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0947400"/>
          <a:ext cx="117475" cy="10306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62</xdr:row>
      <xdr:rowOff>0</xdr:rowOff>
    </xdr:from>
    <xdr:to>
      <xdr:col>7</xdr:col>
      <xdr:colOff>311150</xdr:colOff>
      <xdr:row>62</xdr:row>
      <xdr:rowOff>133350</xdr:rowOff>
    </xdr:to>
    <xdr:pic>
      <xdr:nvPicPr>
        <xdr:cNvPr id="260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99912E47-A159-41E2-9402-AFC309CFF1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89400" y="1094740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0</xdr:colOff>
      <xdr:row>63</xdr:row>
      <xdr:rowOff>0</xdr:rowOff>
    </xdr:from>
    <xdr:to>
      <xdr:col>13</xdr:col>
      <xdr:colOff>15875</xdr:colOff>
      <xdr:row>63</xdr:row>
      <xdr:rowOff>103069</xdr:rowOff>
    </xdr:to>
    <xdr:pic>
      <xdr:nvPicPr>
        <xdr:cNvPr id="262" name="Afbeelding 261">
          <a:hlinkClick xmlns:r="http://schemas.openxmlformats.org/officeDocument/2006/relationships" r:id="rId47" tooltip="Prijs- en bestelinformatie, bestellen bij groothandel"/>
          <a:extLst>
            <a:ext uri="{FF2B5EF4-FFF2-40B4-BE49-F238E27FC236}">
              <a16:creationId xmlns:a16="http://schemas.microsoft.com/office/drawing/2014/main" id="{C9B723DC-8EE7-4F1F-ABCD-4DC10EF0C2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10807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63</xdr:row>
      <xdr:rowOff>0</xdr:rowOff>
    </xdr:from>
    <xdr:to>
      <xdr:col>13</xdr:col>
      <xdr:colOff>15875</xdr:colOff>
      <xdr:row>63</xdr:row>
      <xdr:rowOff>103069</xdr:rowOff>
    </xdr:to>
    <xdr:pic>
      <xdr:nvPicPr>
        <xdr:cNvPr id="263" name="Afbeelding 262">
          <a:hlinkClick xmlns:r="http://schemas.openxmlformats.org/officeDocument/2006/relationships" r:id="rId54" tooltip="Prijs- en bestelinformatie, bestellen bij groothandel"/>
          <a:extLst>
            <a:ext uri="{FF2B5EF4-FFF2-40B4-BE49-F238E27FC236}">
              <a16:creationId xmlns:a16="http://schemas.microsoft.com/office/drawing/2014/main" id="{8DD930D2-2799-42EC-97C6-092DA09CDF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1080750"/>
          <a:ext cx="117475" cy="10306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63</xdr:row>
      <xdr:rowOff>0</xdr:rowOff>
    </xdr:from>
    <xdr:to>
      <xdr:col>7</xdr:col>
      <xdr:colOff>311150</xdr:colOff>
      <xdr:row>63</xdr:row>
      <xdr:rowOff>133350</xdr:rowOff>
    </xdr:to>
    <xdr:pic>
      <xdr:nvPicPr>
        <xdr:cNvPr id="264" name="Picture 64" descr="http://www.busch-jaeger-katalog.de/files/images_ONLINE/Symbol_wireless.gif">
          <a:extLst>
            <a:ext uri="{FF2B5EF4-FFF2-40B4-BE49-F238E27FC236}">
              <a16:creationId xmlns:a16="http://schemas.microsoft.com/office/drawing/2014/main" id="{E551B572-AED4-47CC-A645-7A39EDBCED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089400" y="11080750"/>
          <a:ext cx="3111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260350</xdr:colOff>
      <xdr:row>82</xdr:row>
      <xdr:rowOff>15875</xdr:rowOff>
    </xdr:from>
    <xdr:to>
      <xdr:col>6</xdr:col>
      <xdr:colOff>668804</xdr:colOff>
      <xdr:row>87</xdr:row>
      <xdr:rowOff>153193</xdr:rowOff>
    </xdr:to>
    <xdr:pic>
      <xdr:nvPicPr>
        <xdr:cNvPr id="267" name="Picture 120">
          <a:hlinkClick xmlns:r="http://schemas.openxmlformats.org/officeDocument/2006/relationships" r:id="rId55" tooltip="Download de brochure Deurcommunicatie"/>
          <a:extLst>
            <a:ext uri="{FF2B5EF4-FFF2-40B4-BE49-F238E27FC236}">
              <a16:creationId xmlns:a16="http://schemas.microsoft.com/office/drawing/2014/main" id="{52F5B278-BED3-474C-B380-2C3E26F430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01850" y="6791325"/>
          <a:ext cx="408454" cy="575468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12</xdr:col>
      <xdr:colOff>0</xdr:colOff>
      <xdr:row>19</xdr:row>
      <xdr:rowOff>0</xdr:rowOff>
    </xdr:from>
    <xdr:to>
      <xdr:col>13</xdr:col>
      <xdr:colOff>15875</xdr:colOff>
      <xdr:row>19</xdr:row>
      <xdr:rowOff>103069</xdr:rowOff>
    </xdr:to>
    <xdr:pic>
      <xdr:nvPicPr>
        <xdr:cNvPr id="10" name="Afbeelding 9">
          <a:hlinkClick xmlns:r="http://schemas.openxmlformats.org/officeDocument/2006/relationships" r:id="rId57" tooltip="Prijs- en bestelinformatie, bestellen bij groothandel"/>
          <a:extLst>
            <a:ext uri="{FF2B5EF4-FFF2-40B4-BE49-F238E27FC236}">
              <a16:creationId xmlns:a16="http://schemas.microsoft.com/office/drawing/2014/main" id="{93D1ACCC-A4A8-45CB-805D-1F53DEF00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082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</xdr:row>
      <xdr:rowOff>0</xdr:rowOff>
    </xdr:from>
    <xdr:to>
      <xdr:col>13</xdr:col>
      <xdr:colOff>15875</xdr:colOff>
      <xdr:row>20</xdr:row>
      <xdr:rowOff>103069</xdr:rowOff>
    </xdr:to>
    <xdr:pic>
      <xdr:nvPicPr>
        <xdr:cNvPr id="11" name="Afbeelding 10">
          <a:hlinkClick xmlns:r="http://schemas.openxmlformats.org/officeDocument/2006/relationships" r:id="rId58" tooltip="Prijs- en bestelinformatie, bestellen bij groothandel"/>
          <a:extLst>
            <a:ext uri="{FF2B5EF4-FFF2-40B4-BE49-F238E27FC236}">
              <a16:creationId xmlns:a16="http://schemas.microsoft.com/office/drawing/2014/main" id="{02A54915-3E26-4617-9858-7EC37470DE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082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21</xdr:row>
      <xdr:rowOff>0</xdr:rowOff>
    </xdr:from>
    <xdr:to>
      <xdr:col>13</xdr:col>
      <xdr:colOff>15875</xdr:colOff>
      <xdr:row>21</xdr:row>
      <xdr:rowOff>103069</xdr:rowOff>
    </xdr:to>
    <xdr:pic>
      <xdr:nvPicPr>
        <xdr:cNvPr id="12" name="Afbeelding 11">
          <a:hlinkClick xmlns:r="http://schemas.openxmlformats.org/officeDocument/2006/relationships" r:id="rId59" tooltip="Prijs- en bestelinformatie, bestellen bij groothandel"/>
          <a:extLst>
            <a:ext uri="{FF2B5EF4-FFF2-40B4-BE49-F238E27FC236}">
              <a16:creationId xmlns:a16="http://schemas.microsoft.com/office/drawing/2014/main" id="{22DEF38D-C3E7-463E-9938-2A00C075BA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082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27</xdr:row>
      <xdr:rowOff>0</xdr:rowOff>
    </xdr:from>
    <xdr:to>
      <xdr:col>13</xdr:col>
      <xdr:colOff>15875</xdr:colOff>
      <xdr:row>27</xdr:row>
      <xdr:rowOff>103069</xdr:rowOff>
    </xdr:to>
    <xdr:pic>
      <xdr:nvPicPr>
        <xdr:cNvPr id="13" name="Afbeelding 12">
          <a:hlinkClick xmlns:r="http://schemas.openxmlformats.org/officeDocument/2006/relationships" r:id="rId12" tooltip="Prijs- en bestelinformatie, bestellen bij groothandel"/>
          <a:extLst>
            <a:ext uri="{FF2B5EF4-FFF2-40B4-BE49-F238E27FC236}">
              <a16:creationId xmlns:a16="http://schemas.microsoft.com/office/drawing/2014/main" id="{E35284EF-3F2C-49B8-B1C2-889AB406EE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774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27</xdr:row>
      <xdr:rowOff>0</xdr:rowOff>
    </xdr:from>
    <xdr:to>
      <xdr:col>13</xdr:col>
      <xdr:colOff>15875</xdr:colOff>
      <xdr:row>27</xdr:row>
      <xdr:rowOff>103069</xdr:rowOff>
    </xdr:to>
    <xdr:pic>
      <xdr:nvPicPr>
        <xdr:cNvPr id="14" name="Afbeelding 13">
          <a:hlinkClick xmlns:r="http://schemas.openxmlformats.org/officeDocument/2006/relationships" r:id="rId41" tooltip="Prijs- en bestelinformatie, bestellen bij groothandel"/>
          <a:extLst>
            <a:ext uri="{FF2B5EF4-FFF2-40B4-BE49-F238E27FC236}">
              <a16:creationId xmlns:a16="http://schemas.microsoft.com/office/drawing/2014/main" id="{251673FB-E4AE-4E0A-93FC-22CEA8D956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774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27</xdr:row>
      <xdr:rowOff>0</xdr:rowOff>
    </xdr:from>
    <xdr:to>
      <xdr:col>13</xdr:col>
      <xdr:colOff>15875</xdr:colOff>
      <xdr:row>27</xdr:row>
      <xdr:rowOff>103069</xdr:rowOff>
    </xdr:to>
    <xdr:pic>
      <xdr:nvPicPr>
        <xdr:cNvPr id="15" name="Afbeelding 14">
          <a:hlinkClick xmlns:r="http://schemas.openxmlformats.org/officeDocument/2006/relationships" r:id="rId40" tooltip="Prijs- en bestelinformatie, bestellen bij groothandel"/>
          <a:extLst>
            <a:ext uri="{FF2B5EF4-FFF2-40B4-BE49-F238E27FC236}">
              <a16:creationId xmlns:a16="http://schemas.microsoft.com/office/drawing/2014/main" id="{772BB014-42A4-4610-98E5-D930D4689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393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25</xdr:row>
      <xdr:rowOff>0</xdr:rowOff>
    </xdr:from>
    <xdr:to>
      <xdr:col>13</xdr:col>
      <xdr:colOff>15875</xdr:colOff>
      <xdr:row>25</xdr:row>
      <xdr:rowOff>103069</xdr:rowOff>
    </xdr:to>
    <xdr:pic>
      <xdr:nvPicPr>
        <xdr:cNvPr id="16" name="Afbeelding 15">
          <a:hlinkClick xmlns:r="http://schemas.openxmlformats.org/officeDocument/2006/relationships" r:id="rId60" tooltip="Prijs- en bestelinformatie, bestellen bij groothandel"/>
          <a:extLst>
            <a:ext uri="{FF2B5EF4-FFF2-40B4-BE49-F238E27FC236}">
              <a16:creationId xmlns:a16="http://schemas.microsoft.com/office/drawing/2014/main" id="{9F0ADC0C-FCC8-409D-9023-4FC6CC38CB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393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26</xdr:row>
      <xdr:rowOff>0</xdr:rowOff>
    </xdr:from>
    <xdr:to>
      <xdr:col>13</xdr:col>
      <xdr:colOff>15875</xdr:colOff>
      <xdr:row>26</xdr:row>
      <xdr:rowOff>103069</xdr:rowOff>
    </xdr:to>
    <xdr:pic>
      <xdr:nvPicPr>
        <xdr:cNvPr id="17" name="Afbeelding 16">
          <a:hlinkClick xmlns:r="http://schemas.openxmlformats.org/officeDocument/2006/relationships" r:id="rId61" tooltip="Prijs- en bestelinformatie, bestellen bij groothandel"/>
          <a:extLst>
            <a:ext uri="{FF2B5EF4-FFF2-40B4-BE49-F238E27FC236}">
              <a16:creationId xmlns:a16="http://schemas.microsoft.com/office/drawing/2014/main" id="{557D20C3-B187-44D7-8ECD-A2F80852EC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393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28</xdr:row>
      <xdr:rowOff>0</xdr:rowOff>
    </xdr:from>
    <xdr:to>
      <xdr:col>13</xdr:col>
      <xdr:colOff>15875</xdr:colOff>
      <xdr:row>28</xdr:row>
      <xdr:rowOff>103069</xdr:rowOff>
    </xdr:to>
    <xdr:pic>
      <xdr:nvPicPr>
        <xdr:cNvPr id="18" name="Afbeelding 17">
          <a:hlinkClick xmlns:r="http://schemas.openxmlformats.org/officeDocument/2006/relationships" r:id="rId62" tooltip="Prijs- en bestelinformatie, bestellen bij groothandel"/>
          <a:extLst>
            <a:ext uri="{FF2B5EF4-FFF2-40B4-BE49-F238E27FC236}">
              <a16:creationId xmlns:a16="http://schemas.microsoft.com/office/drawing/2014/main" id="{18BCA837-2905-4A91-9616-F0C0997BA9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393950"/>
          <a:ext cx="117475" cy="103069"/>
        </a:xfrm>
        <a:prstGeom prst="rect">
          <a:avLst/>
        </a:prstGeom>
      </xdr:spPr>
    </xdr:pic>
    <xdr:clientData/>
  </xdr:twoCellAnchor>
  <xdr:twoCellAnchor editAs="oneCell">
    <xdr:from>
      <xdr:col>1</xdr:col>
      <xdr:colOff>12700</xdr:colOff>
      <xdr:row>1</xdr:row>
      <xdr:rowOff>14404</xdr:rowOff>
    </xdr:from>
    <xdr:to>
      <xdr:col>13</xdr:col>
      <xdr:colOff>28402</xdr:colOff>
      <xdr:row>2</xdr:row>
      <xdr:rowOff>107950</xdr:rowOff>
    </xdr:to>
    <xdr:pic>
      <xdr:nvPicPr>
        <xdr:cNvPr id="23" name="Afbeelding 22">
          <a:extLst>
            <a:ext uri="{FF2B5EF4-FFF2-40B4-BE49-F238E27FC236}">
              <a16:creationId xmlns:a16="http://schemas.microsoft.com/office/drawing/2014/main" id="{C6F1772E-F9E1-DF20-2719-67BE302B8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550" y="103304"/>
          <a:ext cx="5222702" cy="27134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271464</xdr:colOff>
      <xdr:row>39</xdr:row>
      <xdr:rowOff>133349</xdr:rowOff>
    </xdr:from>
    <xdr:to>
      <xdr:col>1</xdr:col>
      <xdr:colOff>531880</xdr:colOff>
      <xdr:row>40</xdr:row>
      <xdr:rowOff>0</xdr:rowOff>
    </xdr:to>
    <xdr:pic>
      <xdr:nvPicPr>
        <xdr:cNvPr id="726" name="Picture 46">
          <a:extLst>
            <a:ext uri="{FF2B5EF4-FFF2-40B4-BE49-F238E27FC236}">
              <a16:creationId xmlns:a16="http://schemas.microsoft.com/office/drawing/2014/main" id="{4F03E511-DD91-4D9B-AED8-BF97128FBD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1314" y="7524749"/>
          <a:ext cx="260416" cy="244476"/>
        </a:xfrm>
        <a:prstGeom prst="rect">
          <a:avLst/>
        </a:prstGeom>
      </xdr:spPr>
    </xdr:pic>
    <xdr:clientData/>
  </xdr:twoCellAnchor>
  <xdr:twoCellAnchor>
    <xdr:from>
      <xdr:col>1</xdr:col>
      <xdr:colOff>101602</xdr:colOff>
      <xdr:row>72</xdr:row>
      <xdr:rowOff>7938</xdr:rowOff>
    </xdr:from>
    <xdr:to>
      <xdr:col>1</xdr:col>
      <xdr:colOff>353219</xdr:colOff>
      <xdr:row>73</xdr:row>
      <xdr:rowOff>0</xdr:rowOff>
    </xdr:to>
    <xdr:pic>
      <xdr:nvPicPr>
        <xdr:cNvPr id="736" name="Grafik 7" descr="S:\SG\free@home\_Bilddatenbank\1409208_Meteodata-140-S-GPS-KNX.tif">
          <a:extLst>
            <a:ext uri="{FF2B5EF4-FFF2-40B4-BE49-F238E27FC236}">
              <a16:creationId xmlns:a16="http://schemas.microsoft.com/office/drawing/2014/main" id="{60DAFAA0-B4B3-415A-9902-13427B8298A2}"/>
            </a:ext>
          </a:extLst>
        </xdr:cNvPr>
        <xdr:cNvPicPr/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1452" y="21909088"/>
          <a:ext cx="251617" cy="185421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66674</xdr:colOff>
      <xdr:row>87</xdr:row>
      <xdr:rowOff>9523</xdr:rowOff>
    </xdr:from>
    <xdr:to>
      <xdr:col>1</xdr:col>
      <xdr:colOff>188596</xdr:colOff>
      <xdr:row>88</xdr:row>
      <xdr:rowOff>2856</xdr:rowOff>
    </xdr:to>
    <xdr:pic>
      <xdr:nvPicPr>
        <xdr:cNvPr id="770" name="Picture 78">
          <a:extLst>
            <a:ext uri="{FF2B5EF4-FFF2-40B4-BE49-F238E27FC236}">
              <a16:creationId xmlns:a16="http://schemas.microsoft.com/office/drawing/2014/main" id="{8B378CC6-BC2E-45E2-9780-25D45CF159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6524" y="30102173"/>
          <a:ext cx="121922" cy="94933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88</xdr:row>
      <xdr:rowOff>23812</xdr:rowOff>
    </xdr:from>
    <xdr:to>
      <xdr:col>1</xdr:col>
      <xdr:colOff>188597</xdr:colOff>
      <xdr:row>88</xdr:row>
      <xdr:rowOff>111127</xdr:rowOff>
    </xdr:to>
    <xdr:pic>
      <xdr:nvPicPr>
        <xdr:cNvPr id="771" name="Picture 79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BD2633D0-0775-4AEA-8E48-9AB9C79BD4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6526" y="30218062"/>
          <a:ext cx="121921" cy="87315"/>
        </a:xfrm>
        <a:prstGeom prst="rect">
          <a:avLst/>
        </a:prstGeom>
      </xdr:spPr>
    </xdr:pic>
    <xdr:clientData/>
  </xdr:twoCellAnchor>
  <xdr:twoCellAnchor>
    <xdr:from>
      <xdr:col>7</xdr:col>
      <xdr:colOff>23813</xdr:colOff>
      <xdr:row>87</xdr:row>
      <xdr:rowOff>80964</xdr:rowOff>
    </xdr:from>
    <xdr:to>
      <xdr:col>7</xdr:col>
      <xdr:colOff>228601</xdr:colOff>
      <xdr:row>90</xdr:row>
      <xdr:rowOff>15083</xdr:rowOff>
    </xdr:to>
    <xdr:pic>
      <xdr:nvPicPr>
        <xdr:cNvPr id="772" name="Picture 82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9DD83279-AE6C-4AF4-A2F6-BCAF9E577A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113213" y="30173614"/>
          <a:ext cx="204788" cy="200819"/>
        </a:xfrm>
        <a:prstGeom prst="rect">
          <a:avLst/>
        </a:prstGeom>
      </xdr:spPr>
    </xdr:pic>
    <xdr:clientData/>
  </xdr:twoCellAnchor>
  <xdr:twoCellAnchor>
    <xdr:from>
      <xdr:col>7</xdr:col>
      <xdr:colOff>63500</xdr:colOff>
      <xdr:row>87</xdr:row>
      <xdr:rowOff>6350</xdr:rowOff>
    </xdr:from>
    <xdr:to>
      <xdr:col>7</xdr:col>
      <xdr:colOff>188597</xdr:colOff>
      <xdr:row>88</xdr:row>
      <xdr:rowOff>1588</xdr:rowOff>
    </xdr:to>
    <xdr:pic>
      <xdr:nvPicPr>
        <xdr:cNvPr id="789" name="Picture 78">
          <a:extLst>
            <a:ext uri="{FF2B5EF4-FFF2-40B4-BE49-F238E27FC236}">
              <a16:creationId xmlns:a16="http://schemas.microsoft.com/office/drawing/2014/main" id="{417022FE-5EBC-475B-8FA4-155C5584B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152900" y="30099000"/>
          <a:ext cx="125097" cy="96838"/>
        </a:xfrm>
        <a:prstGeom prst="rect">
          <a:avLst/>
        </a:prstGeom>
      </xdr:spPr>
    </xdr:pic>
    <xdr:clientData/>
  </xdr:twoCellAnchor>
  <xdr:twoCellAnchor>
    <xdr:from>
      <xdr:col>6</xdr:col>
      <xdr:colOff>260511</xdr:colOff>
      <xdr:row>84</xdr:row>
      <xdr:rowOff>119798</xdr:rowOff>
    </xdr:from>
    <xdr:to>
      <xdr:col>6</xdr:col>
      <xdr:colOff>709082</xdr:colOff>
      <xdr:row>90</xdr:row>
      <xdr:rowOff>156369</xdr:rowOff>
    </xdr:to>
    <xdr:pic>
      <xdr:nvPicPr>
        <xdr:cNvPr id="793" name="Afbeelding 792" descr="Busch-Welcome® IP Productoverzicht">
          <a:hlinkClick xmlns:r="http://schemas.openxmlformats.org/officeDocument/2006/relationships" r:id="rId9" tooltip="Brochure Busch-Welcome IP downloaden"/>
          <a:extLst>
            <a:ext uri="{FF2B5EF4-FFF2-40B4-BE49-F238E27FC236}">
              <a16:creationId xmlns:a16="http://schemas.microsoft.com/office/drawing/2014/main" id="{48D53C04-B8C8-4203-A4DB-7787F12131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102011" y="7949348"/>
          <a:ext cx="448571" cy="601721"/>
        </a:xfrm>
        <a:prstGeom prst="rect">
          <a:avLst/>
        </a:prstGeom>
        <a:noFill/>
        <a:effectLst>
          <a:outerShdw blurRad="50800" dist="38100" dir="2700000" algn="tl" rotWithShape="0">
            <a:prstClr val="black">
              <a:alpha val="40000"/>
            </a:prst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0</xdr:colOff>
      <xdr:row>19</xdr:row>
      <xdr:rowOff>0</xdr:rowOff>
    </xdr:from>
    <xdr:to>
      <xdr:col>13</xdr:col>
      <xdr:colOff>15875</xdr:colOff>
      <xdr:row>19</xdr:row>
      <xdr:rowOff>103069</xdr:rowOff>
    </xdr:to>
    <xdr:pic>
      <xdr:nvPicPr>
        <xdr:cNvPr id="867" name="Afbeelding 866">
          <a:hlinkClick xmlns:r="http://schemas.openxmlformats.org/officeDocument/2006/relationships" r:id="rId11" tooltip="Prijs- en bestelinformatie, bestellen bij groothandel"/>
          <a:extLst>
            <a:ext uri="{FF2B5EF4-FFF2-40B4-BE49-F238E27FC236}">
              <a16:creationId xmlns:a16="http://schemas.microsoft.com/office/drawing/2014/main" id="{5840C7A9-0B5A-4334-9265-B25F83ACD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28638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23</xdr:row>
      <xdr:rowOff>0</xdr:rowOff>
    </xdr:from>
    <xdr:to>
      <xdr:col>13</xdr:col>
      <xdr:colOff>15875</xdr:colOff>
      <xdr:row>23</xdr:row>
      <xdr:rowOff>103069</xdr:rowOff>
    </xdr:to>
    <xdr:pic>
      <xdr:nvPicPr>
        <xdr:cNvPr id="868" name="Afbeelding 867">
          <a:hlinkClick xmlns:r="http://schemas.openxmlformats.org/officeDocument/2006/relationships" r:id="rId13" tooltip="Prijs- en bestelinformatie, bestellen bij groothandel"/>
          <a:extLst>
            <a:ext uri="{FF2B5EF4-FFF2-40B4-BE49-F238E27FC236}">
              <a16:creationId xmlns:a16="http://schemas.microsoft.com/office/drawing/2014/main" id="{2783978B-27FD-491B-9FEF-C847F5EEA1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29908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</xdr:row>
      <xdr:rowOff>0</xdr:rowOff>
    </xdr:from>
    <xdr:to>
      <xdr:col>13</xdr:col>
      <xdr:colOff>15875</xdr:colOff>
      <xdr:row>24</xdr:row>
      <xdr:rowOff>103069</xdr:rowOff>
    </xdr:to>
    <xdr:pic>
      <xdr:nvPicPr>
        <xdr:cNvPr id="869" name="Afbeelding 868">
          <a:hlinkClick xmlns:r="http://schemas.openxmlformats.org/officeDocument/2006/relationships" r:id="rId14" tooltip="Prijs- en bestelinformatie, bestellen bij groothandel"/>
          <a:extLst>
            <a:ext uri="{FF2B5EF4-FFF2-40B4-BE49-F238E27FC236}">
              <a16:creationId xmlns:a16="http://schemas.microsoft.com/office/drawing/2014/main" id="{EE66D1E0-33B5-4913-875D-4A6E966AD1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31178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36</xdr:row>
      <xdr:rowOff>0</xdr:rowOff>
    </xdr:from>
    <xdr:to>
      <xdr:col>13</xdr:col>
      <xdr:colOff>15875</xdr:colOff>
      <xdr:row>36</xdr:row>
      <xdr:rowOff>103069</xdr:rowOff>
    </xdr:to>
    <xdr:pic>
      <xdr:nvPicPr>
        <xdr:cNvPr id="884" name="Afbeelding 883">
          <a:hlinkClick xmlns:r="http://schemas.openxmlformats.org/officeDocument/2006/relationships" r:id="rId15" tooltip="Prijs- en bestelinformatie, bestellen bij groothandel"/>
          <a:extLst>
            <a:ext uri="{FF2B5EF4-FFF2-40B4-BE49-F238E27FC236}">
              <a16:creationId xmlns:a16="http://schemas.microsoft.com/office/drawing/2014/main" id="{40694D88-1831-4888-9731-A6476855EC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67373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38</xdr:row>
      <xdr:rowOff>0</xdr:rowOff>
    </xdr:from>
    <xdr:to>
      <xdr:col>13</xdr:col>
      <xdr:colOff>15875</xdr:colOff>
      <xdr:row>38</xdr:row>
      <xdr:rowOff>103069</xdr:rowOff>
    </xdr:to>
    <xdr:pic>
      <xdr:nvPicPr>
        <xdr:cNvPr id="887" name="Afbeelding 886">
          <a:hlinkClick xmlns:r="http://schemas.openxmlformats.org/officeDocument/2006/relationships" r:id="rId16" tooltip="Prijs- en bestelinformatie, bestellen bij groothandel"/>
          <a:extLst>
            <a:ext uri="{FF2B5EF4-FFF2-40B4-BE49-F238E27FC236}">
              <a16:creationId xmlns:a16="http://schemas.microsoft.com/office/drawing/2014/main" id="{CEE0D321-441B-4990-8E72-80C9125CEF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7219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46</xdr:row>
      <xdr:rowOff>0</xdr:rowOff>
    </xdr:from>
    <xdr:to>
      <xdr:col>13</xdr:col>
      <xdr:colOff>15875</xdr:colOff>
      <xdr:row>46</xdr:row>
      <xdr:rowOff>103069</xdr:rowOff>
    </xdr:to>
    <xdr:pic>
      <xdr:nvPicPr>
        <xdr:cNvPr id="961" name="Afbeelding 960">
          <a:hlinkClick xmlns:r="http://schemas.openxmlformats.org/officeDocument/2006/relationships" r:id="rId17" tooltip="Prijs- en bestelinformatie, bestellen bij groothandel"/>
          <a:extLst>
            <a:ext uri="{FF2B5EF4-FFF2-40B4-BE49-F238E27FC236}">
              <a16:creationId xmlns:a16="http://schemas.microsoft.com/office/drawing/2014/main" id="{395FF78F-B331-4667-9899-779B939C86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78498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47</xdr:row>
      <xdr:rowOff>0</xdr:rowOff>
    </xdr:from>
    <xdr:to>
      <xdr:col>13</xdr:col>
      <xdr:colOff>15875</xdr:colOff>
      <xdr:row>47</xdr:row>
      <xdr:rowOff>103069</xdr:rowOff>
    </xdr:to>
    <xdr:pic>
      <xdr:nvPicPr>
        <xdr:cNvPr id="963" name="Afbeelding 962">
          <a:hlinkClick xmlns:r="http://schemas.openxmlformats.org/officeDocument/2006/relationships" r:id="rId18" tooltip="Prijs- en bestelinformatie, bestellen bij groothandel"/>
          <a:extLst>
            <a:ext uri="{FF2B5EF4-FFF2-40B4-BE49-F238E27FC236}">
              <a16:creationId xmlns:a16="http://schemas.microsoft.com/office/drawing/2014/main" id="{69E47C4A-FA6B-4756-9E48-CB5031A767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79832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48</xdr:row>
      <xdr:rowOff>0</xdr:rowOff>
    </xdr:from>
    <xdr:to>
      <xdr:col>13</xdr:col>
      <xdr:colOff>15875</xdr:colOff>
      <xdr:row>48</xdr:row>
      <xdr:rowOff>103069</xdr:rowOff>
    </xdr:to>
    <xdr:pic>
      <xdr:nvPicPr>
        <xdr:cNvPr id="965" name="Afbeelding 964">
          <a:hlinkClick xmlns:r="http://schemas.openxmlformats.org/officeDocument/2006/relationships" r:id="rId19" tooltip="Prijs- en bestelinformatie, bestellen bij groothandel"/>
          <a:extLst>
            <a:ext uri="{FF2B5EF4-FFF2-40B4-BE49-F238E27FC236}">
              <a16:creationId xmlns:a16="http://schemas.microsoft.com/office/drawing/2014/main" id="{94CC2ED7-6F8D-4802-86DA-ED11C4B3C7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1165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49</xdr:row>
      <xdr:rowOff>0</xdr:rowOff>
    </xdr:from>
    <xdr:to>
      <xdr:col>13</xdr:col>
      <xdr:colOff>15875</xdr:colOff>
      <xdr:row>49</xdr:row>
      <xdr:rowOff>103069</xdr:rowOff>
    </xdr:to>
    <xdr:pic>
      <xdr:nvPicPr>
        <xdr:cNvPr id="967" name="Afbeelding 966">
          <a:hlinkClick xmlns:r="http://schemas.openxmlformats.org/officeDocument/2006/relationships" r:id="rId20" tooltip="Prijs- en bestelinformatie, bestellen bij groothandel"/>
          <a:extLst>
            <a:ext uri="{FF2B5EF4-FFF2-40B4-BE49-F238E27FC236}">
              <a16:creationId xmlns:a16="http://schemas.microsoft.com/office/drawing/2014/main" id="{7510E531-00DF-475F-9C2F-950BCA0D7B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2499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59</xdr:row>
      <xdr:rowOff>0</xdr:rowOff>
    </xdr:from>
    <xdr:to>
      <xdr:col>13</xdr:col>
      <xdr:colOff>15875</xdr:colOff>
      <xdr:row>59</xdr:row>
      <xdr:rowOff>103069</xdr:rowOff>
    </xdr:to>
    <xdr:pic>
      <xdr:nvPicPr>
        <xdr:cNvPr id="968" name="Afbeelding 967">
          <a:hlinkClick xmlns:r="http://schemas.openxmlformats.org/officeDocument/2006/relationships" r:id="rId21" tooltip="Prijs- en bestelinformatie, bestellen bij groothandel"/>
          <a:extLst>
            <a:ext uri="{FF2B5EF4-FFF2-40B4-BE49-F238E27FC236}">
              <a16:creationId xmlns:a16="http://schemas.microsoft.com/office/drawing/2014/main" id="{628D8F0D-FD2A-4B0D-962C-BAA12C008A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95262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50</xdr:row>
      <xdr:rowOff>0</xdr:rowOff>
    </xdr:from>
    <xdr:to>
      <xdr:col>13</xdr:col>
      <xdr:colOff>15875</xdr:colOff>
      <xdr:row>50</xdr:row>
      <xdr:rowOff>103069</xdr:rowOff>
    </xdr:to>
    <xdr:pic>
      <xdr:nvPicPr>
        <xdr:cNvPr id="969" name="Afbeelding 968">
          <a:hlinkClick xmlns:r="http://schemas.openxmlformats.org/officeDocument/2006/relationships" r:id="rId22" tooltip="Prijs- en bestelinformatie, bestellen bij groothandel"/>
          <a:extLst>
            <a:ext uri="{FF2B5EF4-FFF2-40B4-BE49-F238E27FC236}">
              <a16:creationId xmlns:a16="http://schemas.microsoft.com/office/drawing/2014/main" id="{DA62B3C0-92C3-4F92-9EB8-E4A44CE35B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3832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58</xdr:row>
      <xdr:rowOff>0</xdr:rowOff>
    </xdr:from>
    <xdr:to>
      <xdr:col>13</xdr:col>
      <xdr:colOff>15875</xdr:colOff>
      <xdr:row>58</xdr:row>
      <xdr:rowOff>103069</xdr:rowOff>
    </xdr:to>
    <xdr:pic>
      <xdr:nvPicPr>
        <xdr:cNvPr id="970" name="Afbeelding 969">
          <a:hlinkClick xmlns:r="http://schemas.openxmlformats.org/officeDocument/2006/relationships" r:id="rId23" tooltip="Prijs- en bestelinformatie, bestellen bij groothandel"/>
          <a:extLst>
            <a:ext uri="{FF2B5EF4-FFF2-40B4-BE49-F238E27FC236}">
              <a16:creationId xmlns:a16="http://schemas.microsoft.com/office/drawing/2014/main" id="{DA521253-B27D-4AA2-9CBE-EEF1513EF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93929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51</xdr:row>
      <xdr:rowOff>0</xdr:rowOff>
    </xdr:from>
    <xdr:to>
      <xdr:col>13</xdr:col>
      <xdr:colOff>15875</xdr:colOff>
      <xdr:row>51</xdr:row>
      <xdr:rowOff>103069</xdr:rowOff>
    </xdr:to>
    <xdr:pic>
      <xdr:nvPicPr>
        <xdr:cNvPr id="971" name="Afbeelding 970">
          <a:hlinkClick xmlns:r="http://schemas.openxmlformats.org/officeDocument/2006/relationships" r:id="rId24" tooltip="Prijs- en bestelinformatie, bestellen bij groothandel"/>
          <a:extLst>
            <a:ext uri="{FF2B5EF4-FFF2-40B4-BE49-F238E27FC236}">
              <a16:creationId xmlns:a16="http://schemas.microsoft.com/office/drawing/2014/main" id="{9EE449D2-93FC-4AB1-B5D9-10950EC733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516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57</xdr:row>
      <xdr:rowOff>0</xdr:rowOff>
    </xdr:from>
    <xdr:to>
      <xdr:col>13</xdr:col>
      <xdr:colOff>15875</xdr:colOff>
      <xdr:row>57</xdr:row>
      <xdr:rowOff>103069</xdr:rowOff>
    </xdr:to>
    <xdr:pic>
      <xdr:nvPicPr>
        <xdr:cNvPr id="972" name="Afbeelding 971">
          <a:hlinkClick xmlns:r="http://schemas.openxmlformats.org/officeDocument/2006/relationships" r:id="rId25" tooltip="Prijs- en bestelinformatie, bestellen bij groothandel"/>
          <a:extLst>
            <a:ext uri="{FF2B5EF4-FFF2-40B4-BE49-F238E27FC236}">
              <a16:creationId xmlns:a16="http://schemas.microsoft.com/office/drawing/2014/main" id="{D3D88F68-EB7B-471B-B803-B5C139626B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92214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52</xdr:row>
      <xdr:rowOff>0</xdr:rowOff>
    </xdr:from>
    <xdr:to>
      <xdr:col>13</xdr:col>
      <xdr:colOff>15875</xdr:colOff>
      <xdr:row>52</xdr:row>
      <xdr:rowOff>103069</xdr:rowOff>
    </xdr:to>
    <xdr:pic>
      <xdr:nvPicPr>
        <xdr:cNvPr id="973" name="Afbeelding 972">
          <a:hlinkClick xmlns:r="http://schemas.openxmlformats.org/officeDocument/2006/relationships" r:id="rId26" tooltip="Prijs- en bestelinformatie, bestellen bij groothandel"/>
          <a:extLst>
            <a:ext uri="{FF2B5EF4-FFF2-40B4-BE49-F238E27FC236}">
              <a16:creationId xmlns:a16="http://schemas.microsoft.com/office/drawing/2014/main" id="{A6851550-EE2C-4AFE-BE01-B1F417F8F7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649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56</xdr:row>
      <xdr:rowOff>0</xdr:rowOff>
    </xdr:from>
    <xdr:to>
      <xdr:col>13</xdr:col>
      <xdr:colOff>15875</xdr:colOff>
      <xdr:row>56</xdr:row>
      <xdr:rowOff>103069</xdr:rowOff>
    </xdr:to>
    <xdr:pic>
      <xdr:nvPicPr>
        <xdr:cNvPr id="974" name="Afbeelding 973">
          <a:hlinkClick xmlns:r="http://schemas.openxmlformats.org/officeDocument/2006/relationships" r:id="rId27" tooltip="Prijs- en bestelinformatie, bestellen bij groothandel"/>
          <a:extLst>
            <a:ext uri="{FF2B5EF4-FFF2-40B4-BE49-F238E27FC236}">
              <a16:creationId xmlns:a16="http://schemas.microsoft.com/office/drawing/2014/main" id="{A9782C18-C3AA-4BD0-AAF6-A077B7CB10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90881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53</xdr:row>
      <xdr:rowOff>0</xdr:rowOff>
    </xdr:from>
    <xdr:to>
      <xdr:col>13</xdr:col>
      <xdr:colOff>15875</xdr:colOff>
      <xdr:row>53</xdr:row>
      <xdr:rowOff>103069</xdr:rowOff>
    </xdr:to>
    <xdr:pic>
      <xdr:nvPicPr>
        <xdr:cNvPr id="975" name="Afbeelding 974">
          <a:hlinkClick xmlns:r="http://schemas.openxmlformats.org/officeDocument/2006/relationships" r:id="rId28" tooltip="Prijs- en bestelinformatie, bestellen bij groothandel"/>
          <a:extLst>
            <a:ext uri="{FF2B5EF4-FFF2-40B4-BE49-F238E27FC236}">
              <a16:creationId xmlns:a16="http://schemas.microsoft.com/office/drawing/2014/main" id="{9A664A83-96C8-405C-ABA2-7E121B975C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783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55</xdr:row>
      <xdr:rowOff>0</xdr:rowOff>
    </xdr:from>
    <xdr:to>
      <xdr:col>13</xdr:col>
      <xdr:colOff>15875</xdr:colOff>
      <xdr:row>55</xdr:row>
      <xdr:rowOff>103069</xdr:rowOff>
    </xdr:to>
    <xdr:pic>
      <xdr:nvPicPr>
        <xdr:cNvPr id="976" name="Afbeelding 975">
          <a:hlinkClick xmlns:r="http://schemas.openxmlformats.org/officeDocument/2006/relationships" r:id="rId29" tooltip="Prijs- en bestelinformatie, bestellen bij groothandel"/>
          <a:extLst>
            <a:ext uri="{FF2B5EF4-FFF2-40B4-BE49-F238E27FC236}">
              <a16:creationId xmlns:a16="http://schemas.microsoft.com/office/drawing/2014/main" id="{CD8910BD-48AE-45EB-B1DC-6514144780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89547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65</xdr:row>
      <xdr:rowOff>0</xdr:rowOff>
    </xdr:from>
    <xdr:to>
      <xdr:col>13</xdr:col>
      <xdr:colOff>15875</xdr:colOff>
      <xdr:row>65</xdr:row>
      <xdr:rowOff>103069</xdr:rowOff>
    </xdr:to>
    <xdr:pic>
      <xdr:nvPicPr>
        <xdr:cNvPr id="1005" name="Afbeelding 1004">
          <a:hlinkClick xmlns:r="http://schemas.openxmlformats.org/officeDocument/2006/relationships" r:id="rId30" tooltip="Prijs- en bestelinformatie, bestellen bij groothandel"/>
          <a:extLst>
            <a:ext uri="{FF2B5EF4-FFF2-40B4-BE49-F238E27FC236}">
              <a16:creationId xmlns:a16="http://schemas.microsoft.com/office/drawing/2014/main" id="{6F45404B-D475-4600-8F37-91AC22A2BA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204914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66</xdr:row>
      <xdr:rowOff>0</xdr:rowOff>
    </xdr:from>
    <xdr:to>
      <xdr:col>13</xdr:col>
      <xdr:colOff>15875</xdr:colOff>
      <xdr:row>66</xdr:row>
      <xdr:rowOff>103069</xdr:rowOff>
    </xdr:to>
    <xdr:pic>
      <xdr:nvPicPr>
        <xdr:cNvPr id="1064" name="Afbeelding 1063">
          <a:hlinkClick xmlns:r="http://schemas.openxmlformats.org/officeDocument/2006/relationships" r:id="rId31" tooltip="Prijs- en bestelinformatie, bestellen bij groothandel"/>
          <a:extLst>
            <a:ext uri="{FF2B5EF4-FFF2-40B4-BE49-F238E27FC236}">
              <a16:creationId xmlns:a16="http://schemas.microsoft.com/office/drawing/2014/main" id="{6209F74C-E5D6-408F-B891-CFBFCD777B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20624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68</xdr:row>
      <xdr:rowOff>0</xdr:rowOff>
    </xdr:from>
    <xdr:to>
      <xdr:col>13</xdr:col>
      <xdr:colOff>15875</xdr:colOff>
      <xdr:row>68</xdr:row>
      <xdr:rowOff>103069</xdr:rowOff>
    </xdr:to>
    <xdr:pic>
      <xdr:nvPicPr>
        <xdr:cNvPr id="1068" name="Afbeelding 1067">
          <a:hlinkClick xmlns:r="http://schemas.openxmlformats.org/officeDocument/2006/relationships" r:id="rId32" tooltip="Prijs- en bestelinformatie, bestellen bij groothandel"/>
          <a:extLst>
            <a:ext uri="{FF2B5EF4-FFF2-40B4-BE49-F238E27FC236}">
              <a16:creationId xmlns:a16="http://schemas.microsoft.com/office/drawing/2014/main" id="{9DE41547-63C9-438D-89C1-88A11527CE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212026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9</xdr:row>
      <xdr:rowOff>0</xdr:rowOff>
    </xdr:from>
    <xdr:to>
      <xdr:col>13</xdr:col>
      <xdr:colOff>15875</xdr:colOff>
      <xdr:row>9</xdr:row>
      <xdr:rowOff>103069</xdr:rowOff>
    </xdr:to>
    <xdr:pic>
      <xdr:nvPicPr>
        <xdr:cNvPr id="1080" name="Afbeelding 1079">
          <a:hlinkClick xmlns:r="http://schemas.openxmlformats.org/officeDocument/2006/relationships" r:id="rId33" tooltip="Prijs- en bestelinformatie, bestellen bij groothandel"/>
          <a:extLst>
            <a:ext uri="{FF2B5EF4-FFF2-40B4-BE49-F238E27FC236}">
              <a16:creationId xmlns:a16="http://schemas.microsoft.com/office/drawing/2014/main" id="{D699A30C-BADC-4B91-9364-6ACC38E4D5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1701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</xdr:row>
      <xdr:rowOff>0</xdr:rowOff>
    </xdr:from>
    <xdr:to>
      <xdr:col>13</xdr:col>
      <xdr:colOff>15875</xdr:colOff>
      <xdr:row>11</xdr:row>
      <xdr:rowOff>103069</xdr:rowOff>
    </xdr:to>
    <xdr:pic>
      <xdr:nvPicPr>
        <xdr:cNvPr id="1081" name="Afbeelding 1080">
          <a:hlinkClick xmlns:r="http://schemas.openxmlformats.org/officeDocument/2006/relationships" r:id="rId34" tooltip="Prijs- en bestelinformatie, bestellen bij groothandel"/>
          <a:extLst>
            <a:ext uri="{FF2B5EF4-FFF2-40B4-BE49-F238E27FC236}">
              <a16:creationId xmlns:a16="http://schemas.microsoft.com/office/drawing/2014/main" id="{368D701B-5727-430B-B5D0-36A8F14251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19050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</xdr:row>
      <xdr:rowOff>0</xdr:rowOff>
    </xdr:from>
    <xdr:to>
      <xdr:col>13</xdr:col>
      <xdr:colOff>15875</xdr:colOff>
      <xdr:row>10</xdr:row>
      <xdr:rowOff>103069</xdr:rowOff>
    </xdr:to>
    <xdr:pic>
      <xdr:nvPicPr>
        <xdr:cNvPr id="1082" name="Afbeelding 1081">
          <a:hlinkClick xmlns:r="http://schemas.openxmlformats.org/officeDocument/2006/relationships" r:id="rId34" tooltip="Prijs- en bestelinformatie, bestellen bij groothandel"/>
          <a:extLst>
            <a:ext uri="{FF2B5EF4-FFF2-40B4-BE49-F238E27FC236}">
              <a16:creationId xmlns:a16="http://schemas.microsoft.com/office/drawing/2014/main" id="{3CDD08AE-4442-4B11-BA3E-6D7219A74C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11049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47</xdr:row>
      <xdr:rowOff>0</xdr:rowOff>
    </xdr:from>
    <xdr:to>
      <xdr:col>13</xdr:col>
      <xdr:colOff>15875</xdr:colOff>
      <xdr:row>47</xdr:row>
      <xdr:rowOff>103069</xdr:rowOff>
    </xdr:to>
    <xdr:pic>
      <xdr:nvPicPr>
        <xdr:cNvPr id="1099" name="Afbeelding 1098">
          <a:hlinkClick xmlns:r="http://schemas.openxmlformats.org/officeDocument/2006/relationships" r:id="rId35" tooltip="Prijs- en bestelinformatie, bestellen bij groothandel"/>
          <a:extLst>
            <a:ext uri="{FF2B5EF4-FFF2-40B4-BE49-F238E27FC236}">
              <a16:creationId xmlns:a16="http://schemas.microsoft.com/office/drawing/2014/main" id="{F992598C-7DF7-4479-8F6F-CA152509F4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48</xdr:row>
      <xdr:rowOff>0</xdr:rowOff>
    </xdr:from>
    <xdr:to>
      <xdr:col>13</xdr:col>
      <xdr:colOff>15875</xdr:colOff>
      <xdr:row>48</xdr:row>
      <xdr:rowOff>103069</xdr:rowOff>
    </xdr:to>
    <xdr:pic>
      <xdr:nvPicPr>
        <xdr:cNvPr id="1100" name="Afbeelding 1099">
          <a:hlinkClick xmlns:r="http://schemas.openxmlformats.org/officeDocument/2006/relationships" r:id="rId36" tooltip="Prijs- en bestelinformatie, bestellen bij groothandel"/>
          <a:extLst>
            <a:ext uri="{FF2B5EF4-FFF2-40B4-BE49-F238E27FC236}">
              <a16:creationId xmlns:a16="http://schemas.microsoft.com/office/drawing/2014/main" id="{41B20D7E-2BDC-4499-8B47-9FEF0E528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49</xdr:row>
      <xdr:rowOff>0</xdr:rowOff>
    </xdr:from>
    <xdr:to>
      <xdr:col>13</xdr:col>
      <xdr:colOff>15875</xdr:colOff>
      <xdr:row>49</xdr:row>
      <xdr:rowOff>103069</xdr:rowOff>
    </xdr:to>
    <xdr:pic>
      <xdr:nvPicPr>
        <xdr:cNvPr id="1101" name="Afbeelding 1100">
          <a:hlinkClick xmlns:r="http://schemas.openxmlformats.org/officeDocument/2006/relationships" r:id="rId37" tooltip="Prijs- en bestelinformatie, bestellen bij groothandel"/>
          <a:extLst>
            <a:ext uri="{FF2B5EF4-FFF2-40B4-BE49-F238E27FC236}">
              <a16:creationId xmlns:a16="http://schemas.microsoft.com/office/drawing/2014/main" id="{6A74E1BC-9966-4247-9AA7-8A6AB657A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50</xdr:row>
      <xdr:rowOff>0</xdr:rowOff>
    </xdr:from>
    <xdr:to>
      <xdr:col>13</xdr:col>
      <xdr:colOff>15875</xdr:colOff>
      <xdr:row>50</xdr:row>
      <xdr:rowOff>103069</xdr:rowOff>
    </xdr:to>
    <xdr:pic>
      <xdr:nvPicPr>
        <xdr:cNvPr id="1102" name="Afbeelding 1101">
          <a:hlinkClick xmlns:r="http://schemas.openxmlformats.org/officeDocument/2006/relationships" r:id="rId38" tooltip="Prijs- en bestelinformatie, bestellen bij groothandel"/>
          <a:extLst>
            <a:ext uri="{FF2B5EF4-FFF2-40B4-BE49-F238E27FC236}">
              <a16:creationId xmlns:a16="http://schemas.microsoft.com/office/drawing/2014/main" id="{DD92B55A-38A3-40DA-B339-4449221D10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51</xdr:row>
      <xdr:rowOff>0</xdr:rowOff>
    </xdr:from>
    <xdr:to>
      <xdr:col>13</xdr:col>
      <xdr:colOff>15875</xdr:colOff>
      <xdr:row>51</xdr:row>
      <xdr:rowOff>103069</xdr:rowOff>
    </xdr:to>
    <xdr:pic>
      <xdr:nvPicPr>
        <xdr:cNvPr id="1103" name="Afbeelding 1102">
          <a:hlinkClick xmlns:r="http://schemas.openxmlformats.org/officeDocument/2006/relationships" r:id="rId39" tooltip="Prijs- en bestelinformatie, bestellen bij groothandel"/>
          <a:extLst>
            <a:ext uri="{FF2B5EF4-FFF2-40B4-BE49-F238E27FC236}">
              <a16:creationId xmlns:a16="http://schemas.microsoft.com/office/drawing/2014/main" id="{FFC1AFF4-5794-4F32-B04F-18C75A0236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52</xdr:row>
      <xdr:rowOff>0</xdr:rowOff>
    </xdr:from>
    <xdr:to>
      <xdr:col>13</xdr:col>
      <xdr:colOff>15875</xdr:colOff>
      <xdr:row>52</xdr:row>
      <xdr:rowOff>103069</xdr:rowOff>
    </xdr:to>
    <xdr:pic>
      <xdr:nvPicPr>
        <xdr:cNvPr id="1104" name="Afbeelding 1103">
          <a:hlinkClick xmlns:r="http://schemas.openxmlformats.org/officeDocument/2006/relationships" r:id="rId40" tooltip="Prijs- en bestelinformatie, bestellen bij groothandel"/>
          <a:extLst>
            <a:ext uri="{FF2B5EF4-FFF2-40B4-BE49-F238E27FC236}">
              <a16:creationId xmlns:a16="http://schemas.microsoft.com/office/drawing/2014/main" id="{8F575846-3271-462C-923E-4B7521F887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53</xdr:row>
      <xdr:rowOff>0</xdr:rowOff>
    </xdr:from>
    <xdr:to>
      <xdr:col>13</xdr:col>
      <xdr:colOff>15875</xdr:colOff>
      <xdr:row>53</xdr:row>
      <xdr:rowOff>103069</xdr:rowOff>
    </xdr:to>
    <xdr:pic>
      <xdr:nvPicPr>
        <xdr:cNvPr id="1105" name="Afbeelding 1104">
          <a:hlinkClick xmlns:r="http://schemas.openxmlformats.org/officeDocument/2006/relationships" r:id="rId41" tooltip="Prijs- en bestelinformatie, bestellen bij groothandel"/>
          <a:extLst>
            <a:ext uri="{FF2B5EF4-FFF2-40B4-BE49-F238E27FC236}">
              <a16:creationId xmlns:a16="http://schemas.microsoft.com/office/drawing/2014/main" id="{76635C45-A45F-4807-BD5A-D40C71014D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55</xdr:row>
      <xdr:rowOff>0</xdr:rowOff>
    </xdr:from>
    <xdr:to>
      <xdr:col>13</xdr:col>
      <xdr:colOff>15875</xdr:colOff>
      <xdr:row>55</xdr:row>
      <xdr:rowOff>103069</xdr:rowOff>
    </xdr:to>
    <xdr:pic>
      <xdr:nvPicPr>
        <xdr:cNvPr id="1107" name="Afbeelding 1106">
          <a:hlinkClick xmlns:r="http://schemas.openxmlformats.org/officeDocument/2006/relationships" r:id="rId42" tooltip="Prijs- en bestelinformatie, bestellen bij groothandel"/>
          <a:extLst>
            <a:ext uri="{FF2B5EF4-FFF2-40B4-BE49-F238E27FC236}">
              <a16:creationId xmlns:a16="http://schemas.microsoft.com/office/drawing/2014/main" id="{D84BCC87-F1A1-480B-976E-353F572054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56</xdr:row>
      <xdr:rowOff>0</xdr:rowOff>
    </xdr:from>
    <xdr:to>
      <xdr:col>13</xdr:col>
      <xdr:colOff>15875</xdr:colOff>
      <xdr:row>56</xdr:row>
      <xdr:rowOff>103069</xdr:rowOff>
    </xdr:to>
    <xdr:pic>
      <xdr:nvPicPr>
        <xdr:cNvPr id="1108" name="Afbeelding 1107">
          <a:hlinkClick xmlns:r="http://schemas.openxmlformats.org/officeDocument/2006/relationships" r:id="rId43" tooltip="Prijs- en bestelinformatie, bestellen bij groothandel"/>
          <a:extLst>
            <a:ext uri="{FF2B5EF4-FFF2-40B4-BE49-F238E27FC236}">
              <a16:creationId xmlns:a16="http://schemas.microsoft.com/office/drawing/2014/main" id="{2935AC16-BCB2-4323-AD89-1EC6EBAB55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57</xdr:row>
      <xdr:rowOff>0</xdr:rowOff>
    </xdr:from>
    <xdr:to>
      <xdr:col>13</xdr:col>
      <xdr:colOff>15875</xdr:colOff>
      <xdr:row>57</xdr:row>
      <xdr:rowOff>103069</xdr:rowOff>
    </xdr:to>
    <xdr:pic>
      <xdr:nvPicPr>
        <xdr:cNvPr id="1109" name="Afbeelding 1108">
          <a:hlinkClick xmlns:r="http://schemas.openxmlformats.org/officeDocument/2006/relationships" r:id="rId44" tooltip="Prijs- en bestelinformatie, bestellen bij groothandel"/>
          <a:extLst>
            <a:ext uri="{FF2B5EF4-FFF2-40B4-BE49-F238E27FC236}">
              <a16:creationId xmlns:a16="http://schemas.microsoft.com/office/drawing/2014/main" id="{54E1A95C-FCE9-4A85-8FD0-67FD94AEE1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58</xdr:row>
      <xdr:rowOff>0</xdr:rowOff>
    </xdr:from>
    <xdr:to>
      <xdr:col>13</xdr:col>
      <xdr:colOff>15875</xdr:colOff>
      <xdr:row>58</xdr:row>
      <xdr:rowOff>103069</xdr:rowOff>
    </xdr:to>
    <xdr:pic>
      <xdr:nvPicPr>
        <xdr:cNvPr id="1110" name="Afbeelding 1109">
          <a:hlinkClick xmlns:r="http://schemas.openxmlformats.org/officeDocument/2006/relationships" r:id="rId45" tooltip="Prijs- en bestelinformatie, bestellen bij groothandel"/>
          <a:extLst>
            <a:ext uri="{FF2B5EF4-FFF2-40B4-BE49-F238E27FC236}">
              <a16:creationId xmlns:a16="http://schemas.microsoft.com/office/drawing/2014/main" id="{C4F4B7F6-D45A-48C8-88FE-DEA320538B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59</xdr:row>
      <xdr:rowOff>0</xdr:rowOff>
    </xdr:from>
    <xdr:to>
      <xdr:col>13</xdr:col>
      <xdr:colOff>15875</xdr:colOff>
      <xdr:row>59</xdr:row>
      <xdr:rowOff>103069</xdr:rowOff>
    </xdr:to>
    <xdr:pic>
      <xdr:nvPicPr>
        <xdr:cNvPr id="1111" name="Afbeelding 1110">
          <a:hlinkClick xmlns:r="http://schemas.openxmlformats.org/officeDocument/2006/relationships" r:id="rId46" tooltip="Prijs- en bestelinformatie, bestellen bij groothandel"/>
          <a:extLst>
            <a:ext uri="{FF2B5EF4-FFF2-40B4-BE49-F238E27FC236}">
              <a16:creationId xmlns:a16="http://schemas.microsoft.com/office/drawing/2014/main" id="{693224EA-5A12-4943-BAFC-F66AE5E90D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88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</xdr:row>
      <xdr:rowOff>0</xdr:rowOff>
    </xdr:from>
    <xdr:to>
      <xdr:col>13</xdr:col>
      <xdr:colOff>15875</xdr:colOff>
      <xdr:row>10</xdr:row>
      <xdr:rowOff>103069</xdr:rowOff>
    </xdr:to>
    <xdr:pic>
      <xdr:nvPicPr>
        <xdr:cNvPr id="1112" name="Afbeelding 1111">
          <a:hlinkClick xmlns:r="http://schemas.openxmlformats.org/officeDocument/2006/relationships" r:id="rId47" tooltip="Prijs- en bestelinformatie, bestellen bij groothandel"/>
          <a:extLst>
            <a:ext uri="{FF2B5EF4-FFF2-40B4-BE49-F238E27FC236}">
              <a16:creationId xmlns:a16="http://schemas.microsoft.com/office/drawing/2014/main" id="{4DD67C61-B52B-4258-9E83-0D1C748C7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715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11</xdr:row>
      <xdr:rowOff>0</xdr:rowOff>
    </xdr:from>
    <xdr:to>
      <xdr:col>13</xdr:col>
      <xdr:colOff>15875</xdr:colOff>
      <xdr:row>11</xdr:row>
      <xdr:rowOff>103069</xdr:rowOff>
    </xdr:to>
    <xdr:pic>
      <xdr:nvPicPr>
        <xdr:cNvPr id="1113" name="Afbeelding 1112">
          <a:hlinkClick xmlns:r="http://schemas.openxmlformats.org/officeDocument/2006/relationships" r:id="rId48" tooltip="Prijs- en bestelinformatie, bestellen bij groothandel"/>
          <a:extLst>
            <a:ext uri="{FF2B5EF4-FFF2-40B4-BE49-F238E27FC236}">
              <a16:creationId xmlns:a16="http://schemas.microsoft.com/office/drawing/2014/main" id="{293656F8-450E-47E2-869E-BB0B9B1B0B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9715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23</xdr:row>
      <xdr:rowOff>0</xdr:rowOff>
    </xdr:from>
    <xdr:to>
      <xdr:col>13</xdr:col>
      <xdr:colOff>15875</xdr:colOff>
      <xdr:row>23</xdr:row>
      <xdr:rowOff>103069</xdr:rowOff>
    </xdr:to>
    <xdr:pic>
      <xdr:nvPicPr>
        <xdr:cNvPr id="1117" name="Afbeelding 1116">
          <a:extLst>
            <a:ext uri="{FF2B5EF4-FFF2-40B4-BE49-F238E27FC236}">
              <a16:creationId xmlns:a16="http://schemas.microsoft.com/office/drawing/2014/main" id="{CDA33F5E-7D2D-47E9-AADC-A12772FF8B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20256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</xdr:row>
      <xdr:rowOff>0</xdr:rowOff>
    </xdr:from>
    <xdr:to>
      <xdr:col>13</xdr:col>
      <xdr:colOff>15875</xdr:colOff>
      <xdr:row>24</xdr:row>
      <xdr:rowOff>103069</xdr:rowOff>
    </xdr:to>
    <xdr:pic>
      <xdr:nvPicPr>
        <xdr:cNvPr id="1118" name="Afbeelding 1117">
          <a:hlinkClick xmlns:r="http://schemas.openxmlformats.org/officeDocument/2006/relationships" r:id="rId49" tooltip="Prijs- en bestelinformatie, bestellen bij groothandel"/>
          <a:extLst>
            <a:ext uri="{FF2B5EF4-FFF2-40B4-BE49-F238E27FC236}">
              <a16:creationId xmlns:a16="http://schemas.microsoft.com/office/drawing/2014/main" id="{95CF3EFD-2928-45D9-B81B-51579BE1EE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20256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25</xdr:row>
      <xdr:rowOff>0</xdr:rowOff>
    </xdr:from>
    <xdr:to>
      <xdr:col>13</xdr:col>
      <xdr:colOff>15875</xdr:colOff>
      <xdr:row>25</xdr:row>
      <xdr:rowOff>103069</xdr:rowOff>
    </xdr:to>
    <xdr:pic>
      <xdr:nvPicPr>
        <xdr:cNvPr id="1122" name="Afbeelding 1121">
          <a:hlinkClick xmlns:r="http://schemas.openxmlformats.org/officeDocument/2006/relationships" r:id="rId13" tooltip="Prijs- en bestelinformatie, bestellen bij groothandel"/>
          <a:extLst>
            <a:ext uri="{FF2B5EF4-FFF2-40B4-BE49-F238E27FC236}">
              <a16:creationId xmlns:a16="http://schemas.microsoft.com/office/drawing/2014/main" id="{BE8A1CB0-A5DD-4B51-9B95-EF4F659479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226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29</xdr:row>
      <xdr:rowOff>0</xdr:rowOff>
    </xdr:from>
    <xdr:to>
      <xdr:col>13</xdr:col>
      <xdr:colOff>15875</xdr:colOff>
      <xdr:row>29</xdr:row>
      <xdr:rowOff>103069</xdr:rowOff>
    </xdr:to>
    <xdr:pic>
      <xdr:nvPicPr>
        <xdr:cNvPr id="1123" name="Afbeelding 1122">
          <a:hlinkClick xmlns:r="http://schemas.openxmlformats.org/officeDocument/2006/relationships" r:id="rId14" tooltip="Prijs- en bestelinformatie, bestellen bij groothandel"/>
          <a:extLst>
            <a:ext uri="{FF2B5EF4-FFF2-40B4-BE49-F238E27FC236}">
              <a16:creationId xmlns:a16="http://schemas.microsoft.com/office/drawing/2014/main" id="{F09A903F-7420-41B1-945E-F580AEAD48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2387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25</xdr:row>
      <xdr:rowOff>0</xdr:rowOff>
    </xdr:from>
    <xdr:to>
      <xdr:col>13</xdr:col>
      <xdr:colOff>15875</xdr:colOff>
      <xdr:row>25</xdr:row>
      <xdr:rowOff>103069</xdr:rowOff>
    </xdr:to>
    <xdr:pic>
      <xdr:nvPicPr>
        <xdr:cNvPr id="1124" name="Afbeelding 1123">
          <a:hlinkClick xmlns:r="http://schemas.openxmlformats.org/officeDocument/2006/relationships" r:id="rId50" tooltip="Prijs- en bestelinformatie, bestellen bij groothandel"/>
          <a:extLst>
            <a:ext uri="{FF2B5EF4-FFF2-40B4-BE49-F238E27FC236}">
              <a16:creationId xmlns:a16="http://schemas.microsoft.com/office/drawing/2014/main" id="{3DDB0555-46DF-4A4B-80C4-306C7B120C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22606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29</xdr:row>
      <xdr:rowOff>0</xdr:rowOff>
    </xdr:from>
    <xdr:to>
      <xdr:col>13</xdr:col>
      <xdr:colOff>15875</xdr:colOff>
      <xdr:row>29</xdr:row>
      <xdr:rowOff>103069</xdr:rowOff>
    </xdr:to>
    <xdr:pic>
      <xdr:nvPicPr>
        <xdr:cNvPr id="1125" name="Afbeelding 1124">
          <a:hlinkClick xmlns:r="http://schemas.openxmlformats.org/officeDocument/2006/relationships" r:id="rId51" tooltip="Prijs- en bestelinformatie, bestellen bij groothandel"/>
          <a:extLst>
            <a:ext uri="{FF2B5EF4-FFF2-40B4-BE49-F238E27FC236}">
              <a16:creationId xmlns:a16="http://schemas.microsoft.com/office/drawing/2014/main" id="{729758EC-5DCC-4DB5-9E1B-55FFB37DC1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2387600"/>
          <a:ext cx="117475" cy="103069"/>
        </a:xfrm>
        <a:prstGeom prst="rect">
          <a:avLst/>
        </a:prstGeom>
      </xdr:spPr>
    </xdr:pic>
    <xdr:clientData/>
  </xdr:twoCellAnchor>
  <xdr:twoCellAnchor editAs="oneCell">
    <xdr:from>
      <xdr:col>13</xdr:col>
      <xdr:colOff>558800</xdr:colOff>
      <xdr:row>1</xdr:row>
      <xdr:rowOff>50799</xdr:rowOff>
    </xdr:from>
    <xdr:to>
      <xdr:col>17</xdr:col>
      <xdr:colOff>52025</xdr:colOff>
      <xdr:row>4</xdr:row>
      <xdr:rowOff>90124</xdr:rowOff>
    </xdr:to>
    <xdr:pic>
      <xdr:nvPicPr>
        <xdr:cNvPr id="1132" name="Graphic 17">
          <a:extLst>
            <a:ext uri="{FF2B5EF4-FFF2-40B4-BE49-F238E27FC236}">
              <a16:creationId xmlns:a16="http://schemas.microsoft.com/office/drawing/2014/main" id="{A48E3584-F7FE-DAC1-95D3-DE9C2324DA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email">
          <a:extLst>
            <a:ext uri="{28A0092B-C50C-407E-A947-70E740481C1C}">
              <a14:useLocalDpi xmlns:a14="http://schemas.microsoft.com/office/drawing/2010/main"/>
            </a:ext>
            <a:ext uri="{96DAC541-7B7A-43D3-8B79-37D633B846F1}">
              <asvg:svgBlip xmlns:asvg="http://schemas.microsoft.com/office/drawing/2016/SVG/main" r:embed="rId53"/>
            </a:ext>
          </a:extLst>
        </a:blip>
        <a:stretch>
          <a:fillRect/>
        </a:stretch>
      </xdr:blipFill>
      <xdr:spPr>
        <a:xfrm>
          <a:off x="5835650" y="139699"/>
          <a:ext cx="471125" cy="471125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69</xdr:row>
      <xdr:rowOff>0</xdr:rowOff>
    </xdr:from>
    <xdr:to>
      <xdr:col>13</xdr:col>
      <xdr:colOff>15875</xdr:colOff>
      <xdr:row>69</xdr:row>
      <xdr:rowOff>103069</xdr:rowOff>
    </xdr:to>
    <xdr:pic>
      <xdr:nvPicPr>
        <xdr:cNvPr id="1136" name="Afbeelding 1135">
          <a:hlinkClick xmlns:r="http://schemas.openxmlformats.org/officeDocument/2006/relationships" r:id="rId32" tooltip="Prijs- en bestelinformatie, bestellen bij groothandel"/>
          <a:extLst>
            <a:ext uri="{FF2B5EF4-FFF2-40B4-BE49-F238E27FC236}">
              <a16:creationId xmlns:a16="http://schemas.microsoft.com/office/drawing/2014/main" id="{21977ACE-368A-489A-9323-A54AC7DF75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6972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70</xdr:row>
      <xdr:rowOff>0</xdr:rowOff>
    </xdr:from>
    <xdr:to>
      <xdr:col>13</xdr:col>
      <xdr:colOff>15875</xdr:colOff>
      <xdr:row>70</xdr:row>
      <xdr:rowOff>103069</xdr:rowOff>
    </xdr:to>
    <xdr:pic>
      <xdr:nvPicPr>
        <xdr:cNvPr id="1137" name="Afbeelding 1136">
          <a:hlinkClick xmlns:r="http://schemas.openxmlformats.org/officeDocument/2006/relationships" r:id="rId32" tooltip="Prijs- en bestelinformatie, bestellen bij groothandel"/>
          <a:extLst>
            <a:ext uri="{FF2B5EF4-FFF2-40B4-BE49-F238E27FC236}">
              <a16:creationId xmlns:a16="http://schemas.microsoft.com/office/drawing/2014/main" id="{7AFAC5E3-AAA3-4363-AE4F-7E297F1735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11800" y="6972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68</xdr:row>
      <xdr:rowOff>0</xdr:rowOff>
    </xdr:from>
    <xdr:to>
      <xdr:col>13</xdr:col>
      <xdr:colOff>15875</xdr:colOff>
      <xdr:row>68</xdr:row>
      <xdr:rowOff>103069</xdr:rowOff>
    </xdr:to>
    <xdr:pic>
      <xdr:nvPicPr>
        <xdr:cNvPr id="1138" name="Afbeelding 1137">
          <a:hlinkClick xmlns:r="http://schemas.openxmlformats.org/officeDocument/2006/relationships" r:id="rId54" tooltip="Prijs- en bestelinformatie, bestellen bij groothandel"/>
          <a:extLst>
            <a:ext uri="{FF2B5EF4-FFF2-40B4-BE49-F238E27FC236}">
              <a16:creationId xmlns:a16="http://schemas.microsoft.com/office/drawing/2014/main" id="{59F0D118-F3D7-485E-949E-9B9D20B6D7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1537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68</xdr:row>
      <xdr:rowOff>0</xdr:rowOff>
    </xdr:from>
    <xdr:to>
      <xdr:col>13</xdr:col>
      <xdr:colOff>15875</xdr:colOff>
      <xdr:row>68</xdr:row>
      <xdr:rowOff>103069</xdr:rowOff>
    </xdr:to>
    <xdr:pic>
      <xdr:nvPicPr>
        <xdr:cNvPr id="1139" name="Afbeelding 1138">
          <a:hlinkClick xmlns:r="http://schemas.openxmlformats.org/officeDocument/2006/relationships" r:id="rId55" tooltip="Prijs- en bestelinformatie, bestellen bij groothandel"/>
          <a:extLst>
            <a:ext uri="{FF2B5EF4-FFF2-40B4-BE49-F238E27FC236}">
              <a16:creationId xmlns:a16="http://schemas.microsoft.com/office/drawing/2014/main" id="{6F0EE4EE-6CDD-4390-A0EE-3792378E8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15379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69</xdr:row>
      <xdr:rowOff>0</xdr:rowOff>
    </xdr:from>
    <xdr:to>
      <xdr:col>13</xdr:col>
      <xdr:colOff>15875</xdr:colOff>
      <xdr:row>69</xdr:row>
      <xdr:rowOff>103069</xdr:rowOff>
    </xdr:to>
    <xdr:pic>
      <xdr:nvPicPr>
        <xdr:cNvPr id="1140" name="Afbeelding 1139">
          <a:hlinkClick xmlns:r="http://schemas.openxmlformats.org/officeDocument/2006/relationships" r:id="rId54" tooltip="Prijs- en bestelinformatie, bestellen bij groothandel"/>
          <a:extLst>
            <a:ext uri="{FF2B5EF4-FFF2-40B4-BE49-F238E27FC236}">
              <a16:creationId xmlns:a16="http://schemas.microsoft.com/office/drawing/2014/main" id="{01077C5F-2ED8-4896-A512-90C66D0633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1671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69</xdr:row>
      <xdr:rowOff>0</xdr:rowOff>
    </xdr:from>
    <xdr:to>
      <xdr:col>13</xdr:col>
      <xdr:colOff>15875</xdr:colOff>
      <xdr:row>69</xdr:row>
      <xdr:rowOff>103069</xdr:rowOff>
    </xdr:to>
    <xdr:pic>
      <xdr:nvPicPr>
        <xdr:cNvPr id="1141" name="Afbeelding 1140">
          <a:hlinkClick xmlns:r="http://schemas.openxmlformats.org/officeDocument/2006/relationships" r:id="rId56" tooltip="Prijs- en bestelinformatie, bestellen bij groothandel"/>
          <a:extLst>
            <a:ext uri="{FF2B5EF4-FFF2-40B4-BE49-F238E27FC236}">
              <a16:creationId xmlns:a16="http://schemas.microsoft.com/office/drawing/2014/main" id="{622D9621-03AD-4144-B9EB-0EC2BCB38B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16713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70</xdr:row>
      <xdr:rowOff>0</xdr:rowOff>
    </xdr:from>
    <xdr:to>
      <xdr:col>13</xdr:col>
      <xdr:colOff>15875</xdr:colOff>
      <xdr:row>70</xdr:row>
      <xdr:rowOff>103069</xdr:rowOff>
    </xdr:to>
    <xdr:pic>
      <xdr:nvPicPr>
        <xdr:cNvPr id="1142" name="Afbeelding 1141">
          <a:hlinkClick xmlns:r="http://schemas.openxmlformats.org/officeDocument/2006/relationships" r:id="rId54" tooltip="Prijs- en bestelinformatie, bestellen bij groothandel"/>
          <a:extLst>
            <a:ext uri="{FF2B5EF4-FFF2-40B4-BE49-F238E27FC236}">
              <a16:creationId xmlns:a16="http://schemas.microsoft.com/office/drawing/2014/main" id="{41921C75-C415-4F2A-84FA-24D617699C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18046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70</xdr:row>
      <xdr:rowOff>0</xdr:rowOff>
    </xdr:from>
    <xdr:to>
      <xdr:col>13</xdr:col>
      <xdr:colOff>15875</xdr:colOff>
      <xdr:row>70</xdr:row>
      <xdr:rowOff>103069</xdr:rowOff>
    </xdr:to>
    <xdr:pic>
      <xdr:nvPicPr>
        <xdr:cNvPr id="1143" name="Afbeelding 1142">
          <a:hlinkClick xmlns:r="http://schemas.openxmlformats.org/officeDocument/2006/relationships" r:id="rId57" tooltip="Prijs- en bestelinformatie, bestellen bij groothandel"/>
          <a:extLst>
            <a:ext uri="{FF2B5EF4-FFF2-40B4-BE49-F238E27FC236}">
              <a16:creationId xmlns:a16="http://schemas.microsoft.com/office/drawing/2014/main" id="{6FBCDE28-FF4E-48AB-B2CD-2AEF436F19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99100" y="118046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22</xdr:row>
      <xdr:rowOff>0</xdr:rowOff>
    </xdr:from>
    <xdr:to>
      <xdr:col>13</xdr:col>
      <xdr:colOff>15875</xdr:colOff>
      <xdr:row>22</xdr:row>
      <xdr:rowOff>103069</xdr:rowOff>
    </xdr:to>
    <xdr:pic>
      <xdr:nvPicPr>
        <xdr:cNvPr id="2" name="Afbeelding 1">
          <a:hlinkClick xmlns:r="http://schemas.openxmlformats.org/officeDocument/2006/relationships" r:id="rId11" tooltip="Prijs- en bestelinformatie, bestellen bij groothandel"/>
          <a:extLst>
            <a:ext uri="{FF2B5EF4-FFF2-40B4-BE49-F238E27FC236}">
              <a16:creationId xmlns:a16="http://schemas.microsoft.com/office/drawing/2014/main" id="{ED7910AF-0427-479D-919B-EA50D83911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082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19</xdr:row>
      <xdr:rowOff>0</xdr:rowOff>
    </xdr:from>
    <xdr:to>
      <xdr:col>13</xdr:col>
      <xdr:colOff>15875</xdr:colOff>
      <xdr:row>19</xdr:row>
      <xdr:rowOff>103069</xdr:rowOff>
    </xdr:to>
    <xdr:pic>
      <xdr:nvPicPr>
        <xdr:cNvPr id="3" name="Afbeelding 2">
          <a:hlinkClick xmlns:r="http://schemas.openxmlformats.org/officeDocument/2006/relationships" r:id="rId58" tooltip="Prijs- en bestelinformatie, bestellen bij groothandel"/>
          <a:extLst>
            <a:ext uri="{FF2B5EF4-FFF2-40B4-BE49-F238E27FC236}">
              <a16:creationId xmlns:a16="http://schemas.microsoft.com/office/drawing/2014/main" id="{B382BC97-3576-47B6-A37F-3CF396B047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17208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</xdr:row>
      <xdr:rowOff>0</xdr:rowOff>
    </xdr:from>
    <xdr:to>
      <xdr:col>13</xdr:col>
      <xdr:colOff>15875</xdr:colOff>
      <xdr:row>20</xdr:row>
      <xdr:rowOff>103069</xdr:rowOff>
    </xdr:to>
    <xdr:pic>
      <xdr:nvPicPr>
        <xdr:cNvPr id="4" name="Afbeelding 3">
          <a:hlinkClick xmlns:r="http://schemas.openxmlformats.org/officeDocument/2006/relationships" r:id="rId59" tooltip="Prijs- en bestelinformatie, bestellen bij groothandel"/>
          <a:extLst>
            <a:ext uri="{FF2B5EF4-FFF2-40B4-BE49-F238E27FC236}">
              <a16:creationId xmlns:a16="http://schemas.microsoft.com/office/drawing/2014/main" id="{602BD8A3-3660-4ACF-836C-766F5261C5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18415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21</xdr:row>
      <xdr:rowOff>0</xdr:rowOff>
    </xdr:from>
    <xdr:to>
      <xdr:col>13</xdr:col>
      <xdr:colOff>15875</xdr:colOff>
      <xdr:row>21</xdr:row>
      <xdr:rowOff>103069</xdr:rowOff>
    </xdr:to>
    <xdr:pic>
      <xdr:nvPicPr>
        <xdr:cNvPr id="5" name="Afbeelding 4">
          <a:hlinkClick xmlns:r="http://schemas.openxmlformats.org/officeDocument/2006/relationships" r:id="rId60" tooltip="Prijs- en bestelinformatie, bestellen bij groothandel"/>
          <a:extLst>
            <a:ext uri="{FF2B5EF4-FFF2-40B4-BE49-F238E27FC236}">
              <a16:creationId xmlns:a16="http://schemas.microsoft.com/office/drawing/2014/main" id="{B1E35BAF-EACF-48C2-A297-7268508746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196215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28</xdr:row>
      <xdr:rowOff>0</xdr:rowOff>
    </xdr:from>
    <xdr:to>
      <xdr:col>13</xdr:col>
      <xdr:colOff>15875</xdr:colOff>
      <xdr:row>28</xdr:row>
      <xdr:rowOff>103069</xdr:rowOff>
    </xdr:to>
    <xdr:pic>
      <xdr:nvPicPr>
        <xdr:cNvPr id="6" name="Afbeelding 5">
          <a:hlinkClick xmlns:r="http://schemas.openxmlformats.org/officeDocument/2006/relationships" r:id="rId13" tooltip="Prijs- en bestelinformatie, bestellen bij groothandel"/>
          <a:extLst>
            <a:ext uri="{FF2B5EF4-FFF2-40B4-BE49-F238E27FC236}">
              <a16:creationId xmlns:a16="http://schemas.microsoft.com/office/drawing/2014/main" id="{6662DCE7-14A8-401F-BA88-15053C998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844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29</xdr:row>
      <xdr:rowOff>0</xdr:rowOff>
    </xdr:from>
    <xdr:to>
      <xdr:col>13</xdr:col>
      <xdr:colOff>15875</xdr:colOff>
      <xdr:row>29</xdr:row>
      <xdr:rowOff>103069</xdr:rowOff>
    </xdr:to>
    <xdr:pic>
      <xdr:nvPicPr>
        <xdr:cNvPr id="7" name="Afbeelding 6">
          <a:hlinkClick xmlns:r="http://schemas.openxmlformats.org/officeDocument/2006/relationships" r:id="rId14" tooltip="Prijs- en bestelinformatie, bestellen bij groothandel"/>
          <a:extLst>
            <a:ext uri="{FF2B5EF4-FFF2-40B4-BE49-F238E27FC236}">
              <a16:creationId xmlns:a16="http://schemas.microsoft.com/office/drawing/2014/main" id="{F8ECD1CA-20AF-4E81-8968-E701CCFC24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971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28</xdr:row>
      <xdr:rowOff>0</xdr:rowOff>
    </xdr:from>
    <xdr:to>
      <xdr:col>13</xdr:col>
      <xdr:colOff>15875</xdr:colOff>
      <xdr:row>28</xdr:row>
      <xdr:rowOff>103069</xdr:rowOff>
    </xdr:to>
    <xdr:pic>
      <xdr:nvPicPr>
        <xdr:cNvPr id="8" name="Afbeelding 7">
          <a:hlinkClick xmlns:r="http://schemas.openxmlformats.org/officeDocument/2006/relationships" r:id="rId50" tooltip="Prijs- en bestelinformatie, bestellen bij groothandel"/>
          <a:extLst>
            <a:ext uri="{FF2B5EF4-FFF2-40B4-BE49-F238E27FC236}">
              <a16:creationId xmlns:a16="http://schemas.microsoft.com/office/drawing/2014/main" id="{25FEC61C-F907-425D-8B31-EA8EBA8E9A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844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29</xdr:row>
      <xdr:rowOff>0</xdr:rowOff>
    </xdr:from>
    <xdr:to>
      <xdr:col>13</xdr:col>
      <xdr:colOff>15875</xdr:colOff>
      <xdr:row>29</xdr:row>
      <xdr:rowOff>103069</xdr:rowOff>
    </xdr:to>
    <xdr:pic>
      <xdr:nvPicPr>
        <xdr:cNvPr id="9" name="Afbeelding 8">
          <a:hlinkClick xmlns:r="http://schemas.openxmlformats.org/officeDocument/2006/relationships" r:id="rId51" tooltip="Prijs- en bestelinformatie, bestellen bij groothandel"/>
          <a:extLst>
            <a:ext uri="{FF2B5EF4-FFF2-40B4-BE49-F238E27FC236}">
              <a16:creationId xmlns:a16="http://schemas.microsoft.com/office/drawing/2014/main" id="{66A2B08A-B83E-4CD3-8886-D9F87D8075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971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27</xdr:row>
      <xdr:rowOff>0</xdr:rowOff>
    </xdr:from>
    <xdr:to>
      <xdr:col>13</xdr:col>
      <xdr:colOff>15875</xdr:colOff>
      <xdr:row>27</xdr:row>
      <xdr:rowOff>103069</xdr:rowOff>
    </xdr:to>
    <xdr:pic>
      <xdr:nvPicPr>
        <xdr:cNvPr id="10" name="Afbeelding 9">
          <a:hlinkClick xmlns:r="http://schemas.openxmlformats.org/officeDocument/2006/relationships" r:id="rId13" tooltip="Prijs- en bestelinformatie, bestellen bij groothandel"/>
          <a:extLst>
            <a:ext uri="{FF2B5EF4-FFF2-40B4-BE49-F238E27FC236}">
              <a16:creationId xmlns:a16="http://schemas.microsoft.com/office/drawing/2014/main" id="{41340F0D-3302-4F0C-AC05-180694D6D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717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27</xdr:row>
      <xdr:rowOff>0</xdr:rowOff>
    </xdr:from>
    <xdr:to>
      <xdr:col>13</xdr:col>
      <xdr:colOff>15875</xdr:colOff>
      <xdr:row>27</xdr:row>
      <xdr:rowOff>103069</xdr:rowOff>
    </xdr:to>
    <xdr:pic>
      <xdr:nvPicPr>
        <xdr:cNvPr id="11" name="Afbeelding 10">
          <a:hlinkClick xmlns:r="http://schemas.openxmlformats.org/officeDocument/2006/relationships" r:id="rId50" tooltip="Prijs- en bestelinformatie, bestellen bij groothandel"/>
          <a:extLst>
            <a:ext uri="{FF2B5EF4-FFF2-40B4-BE49-F238E27FC236}">
              <a16:creationId xmlns:a16="http://schemas.microsoft.com/office/drawing/2014/main" id="{AC4DE0D8-CE3A-4412-B2DD-666340048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717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27</xdr:row>
      <xdr:rowOff>0</xdr:rowOff>
    </xdr:from>
    <xdr:to>
      <xdr:col>13</xdr:col>
      <xdr:colOff>15875</xdr:colOff>
      <xdr:row>27</xdr:row>
      <xdr:rowOff>103069</xdr:rowOff>
    </xdr:to>
    <xdr:pic>
      <xdr:nvPicPr>
        <xdr:cNvPr id="12" name="Afbeelding 11">
          <a:hlinkClick xmlns:r="http://schemas.openxmlformats.org/officeDocument/2006/relationships" r:id="rId14" tooltip="Prijs- en bestelinformatie, bestellen bij groothandel"/>
          <a:extLst>
            <a:ext uri="{FF2B5EF4-FFF2-40B4-BE49-F238E27FC236}">
              <a16:creationId xmlns:a16="http://schemas.microsoft.com/office/drawing/2014/main" id="{CC547EA9-6F4E-4A9C-A44B-3DF4937540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717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25</xdr:row>
      <xdr:rowOff>0</xdr:rowOff>
    </xdr:from>
    <xdr:to>
      <xdr:col>13</xdr:col>
      <xdr:colOff>15875</xdr:colOff>
      <xdr:row>25</xdr:row>
      <xdr:rowOff>103069</xdr:rowOff>
    </xdr:to>
    <xdr:pic>
      <xdr:nvPicPr>
        <xdr:cNvPr id="13" name="Afbeelding 12">
          <a:hlinkClick xmlns:r="http://schemas.openxmlformats.org/officeDocument/2006/relationships" r:id="rId61" tooltip="Prijs- en bestelinformatie, bestellen bij groothandel"/>
          <a:extLst>
            <a:ext uri="{FF2B5EF4-FFF2-40B4-BE49-F238E27FC236}">
              <a16:creationId xmlns:a16="http://schemas.microsoft.com/office/drawing/2014/main" id="{264D331D-CA8D-4271-BF24-CFAADED36D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463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26</xdr:row>
      <xdr:rowOff>0</xdr:rowOff>
    </xdr:from>
    <xdr:to>
      <xdr:col>13</xdr:col>
      <xdr:colOff>15875</xdr:colOff>
      <xdr:row>26</xdr:row>
      <xdr:rowOff>103069</xdr:rowOff>
    </xdr:to>
    <xdr:pic>
      <xdr:nvPicPr>
        <xdr:cNvPr id="14" name="Afbeelding 13">
          <a:hlinkClick xmlns:r="http://schemas.openxmlformats.org/officeDocument/2006/relationships" r:id="rId62" tooltip="Prijs- en bestelinformatie, bestellen bij groothandel"/>
          <a:extLst>
            <a:ext uri="{FF2B5EF4-FFF2-40B4-BE49-F238E27FC236}">
              <a16:creationId xmlns:a16="http://schemas.microsoft.com/office/drawing/2014/main" id="{A0BD9C75-28C8-47EF-A53C-80D5D2DCDD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590800"/>
          <a:ext cx="117475" cy="103069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28</xdr:row>
      <xdr:rowOff>0</xdr:rowOff>
    </xdr:from>
    <xdr:to>
      <xdr:col>13</xdr:col>
      <xdr:colOff>15875</xdr:colOff>
      <xdr:row>28</xdr:row>
      <xdr:rowOff>103069</xdr:rowOff>
    </xdr:to>
    <xdr:pic>
      <xdr:nvPicPr>
        <xdr:cNvPr id="15" name="Afbeelding 14">
          <a:hlinkClick xmlns:r="http://schemas.openxmlformats.org/officeDocument/2006/relationships" r:id="rId63" tooltip="Prijs- en bestelinformatie, bestellen bij groothandel"/>
          <a:extLst>
            <a:ext uri="{FF2B5EF4-FFF2-40B4-BE49-F238E27FC236}">
              <a16:creationId xmlns:a16="http://schemas.microsoft.com/office/drawing/2014/main" id="{35ADC2C6-AE46-4BFB-96BB-4D57C36061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5250" y="2844800"/>
          <a:ext cx="117475" cy="103069"/>
        </a:xfrm>
        <a:prstGeom prst="rect">
          <a:avLst/>
        </a:prstGeom>
      </xdr:spPr>
    </xdr:pic>
    <xdr:clientData/>
  </xdr:twoCellAnchor>
  <xdr:twoCellAnchor editAs="oneCell">
    <xdr:from>
      <xdr:col>0</xdr:col>
      <xdr:colOff>69849</xdr:colOff>
      <xdr:row>1</xdr:row>
      <xdr:rowOff>15523</xdr:rowOff>
    </xdr:from>
    <xdr:to>
      <xdr:col>11</xdr:col>
      <xdr:colOff>152400</xdr:colOff>
      <xdr:row>3</xdr:row>
      <xdr:rowOff>6382</xdr:rowOff>
    </xdr:to>
    <xdr:pic>
      <xdr:nvPicPr>
        <xdr:cNvPr id="17" name="Afbeelding 16">
          <a:extLst>
            <a:ext uri="{FF2B5EF4-FFF2-40B4-BE49-F238E27FC236}">
              <a16:creationId xmlns:a16="http://schemas.microsoft.com/office/drawing/2014/main" id="{6C01CF0A-4078-3F34-A017-FDF70BBB0B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69849" y="104423"/>
          <a:ext cx="4641851" cy="29565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31750</xdr:colOff>
      <xdr:row>0</xdr:row>
      <xdr:rowOff>29290</xdr:rowOff>
    </xdr:from>
    <xdr:to>
      <xdr:col>17</xdr:col>
      <xdr:colOff>266700</xdr:colOff>
      <xdr:row>33</xdr:row>
      <xdr:rowOff>148747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9DA091ED-BD19-6ACB-A6BB-90B6DD2034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750" y="29290"/>
          <a:ext cx="11029950" cy="6196407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richData/_rels/richValueRel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63" Type="http://schemas.openxmlformats.org/officeDocument/2006/relationships/image" Target="../media/image6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9" Type="http://schemas.openxmlformats.org/officeDocument/2006/relationships/image" Target="../media/image29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image" Target="../media/image45.jpeg"/><Relationship Id="rId53" Type="http://schemas.openxmlformats.org/officeDocument/2006/relationships/image" Target="../media/image53.png"/><Relationship Id="rId58" Type="http://schemas.openxmlformats.org/officeDocument/2006/relationships/image" Target="../media/image58.png"/><Relationship Id="rId66" Type="http://schemas.openxmlformats.org/officeDocument/2006/relationships/image" Target="../media/image66.png"/><Relationship Id="rId5" Type="http://schemas.openxmlformats.org/officeDocument/2006/relationships/image" Target="../media/image5.png"/><Relationship Id="rId61" Type="http://schemas.openxmlformats.org/officeDocument/2006/relationships/image" Target="../media/image61.png"/><Relationship Id="rId19" Type="http://schemas.openxmlformats.org/officeDocument/2006/relationships/image" Target="../media/image1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png"/><Relationship Id="rId64" Type="http://schemas.openxmlformats.org/officeDocument/2006/relationships/image" Target="../media/image64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3" Type="http://schemas.openxmlformats.org/officeDocument/2006/relationships/image" Target="../media/image3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jpeg"/><Relationship Id="rId38" Type="http://schemas.openxmlformats.org/officeDocument/2006/relationships/image" Target="../media/image38.png"/><Relationship Id="rId46" Type="http://schemas.openxmlformats.org/officeDocument/2006/relationships/image" Target="../media/image46.jpeg"/><Relationship Id="rId59" Type="http://schemas.openxmlformats.org/officeDocument/2006/relationships/image" Target="../media/image59.png"/><Relationship Id="rId20" Type="http://schemas.openxmlformats.org/officeDocument/2006/relationships/image" Target="../media/image20.png"/><Relationship Id="rId41" Type="http://schemas.openxmlformats.org/officeDocument/2006/relationships/image" Target="../media/image41.jpeg"/><Relationship Id="rId54" Type="http://schemas.openxmlformats.org/officeDocument/2006/relationships/image" Target="../media/image54.png"/><Relationship Id="rId62" Type="http://schemas.openxmlformats.org/officeDocument/2006/relationships/image" Target="../media/image62.pn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49" Type="http://schemas.openxmlformats.org/officeDocument/2006/relationships/image" Target="../media/image49.jpeg"/><Relationship Id="rId57" Type="http://schemas.openxmlformats.org/officeDocument/2006/relationships/image" Target="../media/image57.pn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44" Type="http://schemas.openxmlformats.org/officeDocument/2006/relationships/image" Target="../media/image44.jpeg"/><Relationship Id="rId52" Type="http://schemas.openxmlformats.org/officeDocument/2006/relationships/image" Target="../media/image52.png"/><Relationship Id="rId60" Type="http://schemas.openxmlformats.org/officeDocument/2006/relationships/image" Target="../media/image60.png"/><Relationship Id="rId65" Type="http://schemas.openxmlformats.org/officeDocument/2006/relationships/image" Target="../media/image65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66">
  <rv s="0">
    <v>0</v>
    <v>5</v>
  </rv>
  <rv s="0">
    <v>1</v>
    <v>5</v>
  </rv>
  <rv s="0">
    <v>2</v>
    <v>5</v>
  </rv>
  <rv s="0">
    <v>3</v>
    <v>5</v>
  </rv>
  <rv s="0">
    <v>4</v>
    <v>5</v>
  </rv>
  <rv s="0">
    <v>5</v>
    <v>5</v>
  </rv>
  <rv s="0">
    <v>6</v>
    <v>5</v>
  </rv>
  <rv s="0">
    <v>7</v>
    <v>5</v>
  </rv>
  <rv s="0">
    <v>8</v>
    <v>5</v>
  </rv>
  <rv s="0">
    <v>9</v>
    <v>5</v>
  </rv>
  <rv s="0">
    <v>10</v>
    <v>5</v>
  </rv>
  <rv s="0">
    <v>11</v>
    <v>5</v>
  </rv>
  <rv s="0">
    <v>12</v>
    <v>5</v>
  </rv>
  <rv s="0">
    <v>13</v>
    <v>5</v>
  </rv>
  <rv s="0">
    <v>14</v>
    <v>5</v>
  </rv>
  <rv s="0">
    <v>15</v>
    <v>5</v>
  </rv>
  <rv s="0">
    <v>16</v>
    <v>5</v>
  </rv>
  <rv s="0">
    <v>17</v>
    <v>5</v>
  </rv>
  <rv s="0">
    <v>18</v>
    <v>5</v>
  </rv>
  <rv s="0">
    <v>19</v>
    <v>5</v>
  </rv>
  <rv s="0">
    <v>20</v>
    <v>5</v>
  </rv>
  <rv s="0">
    <v>21</v>
    <v>5</v>
  </rv>
  <rv s="0">
    <v>22</v>
    <v>5</v>
  </rv>
  <rv s="0">
    <v>23</v>
    <v>5</v>
  </rv>
  <rv s="0">
    <v>24</v>
    <v>5</v>
  </rv>
  <rv s="0">
    <v>25</v>
    <v>5</v>
  </rv>
  <rv s="0">
    <v>26</v>
    <v>5</v>
  </rv>
  <rv s="0">
    <v>27</v>
    <v>5</v>
  </rv>
  <rv s="0">
    <v>28</v>
    <v>5</v>
  </rv>
  <rv s="0">
    <v>29</v>
    <v>5</v>
  </rv>
  <rv s="0">
    <v>30</v>
    <v>5</v>
  </rv>
  <rv s="0">
    <v>31</v>
    <v>5</v>
  </rv>
  <rv s="0">
    <v>32</v>
    <v>5</v>
  </rv>
  <rv s="0">
    <v>33</v>
    <v>5</v>
  </rv>
  <rv s="0">
    <v>34</v>
    <v>5</v>
  </rv>
  <rv s="0">
    <v>35</v>
    <v>5</v>
  </rv>
  <rv s="0">
    <v>36</v>
    <v>5</v>
  </rv>
  <rv s="0">
    <v>37</v>
    <v>5</v>
  </rv>
  <rv s="0">
    <v>38</v>
    <v>5</v>
  </rv>
  <rv s="0">
    <v>39</v>
    <v>5</v>
  </rv>
  <rv s="0">
    <v>40</v>
    <v>5</v>
  </rv>
  <rv s="0">
    <v>41</v>
    <v>5</v>
  </rv>
  <rv s="0">
    <v>42</v>
    <v>5</v>
  </rv>
  <rv s="0">
    <v>43</v>
    <v>5</v>
  </rv>
  <rv s="0">
    <v>44</v>
    <v>5</v>
  </rv>
  <rv s="0">
    <v>45</v>
    <v>5</v>
  </rv>
  <rv s="0">
    <v>46</v>
    <v>5</v>
  </rv>
  <rv s="0">
    <v>47</v>
    <v>5</v>
  </rv>
  <rv s="0">
    <v>48</v>
    <v>5</v>
  </rv>
  <rv s="0">
    <v>49</v>
    <v>5</v>
  </rv>
  <rv s="0">
    <v>50</v>
    <v>5</v>
  </rv>
  <rv s="0">
    <v>51</v>
    <v>5</v>
  </rv>
  <rv s="0">
    <v>52</v>
    <v>5</v>
  </rv>
  <rv s="0">
    <v>53</v>
    <v>5</v>
  </rv>
  <rv s="0">
    <v>54</v>
    <v>5</v>
  </rv>
  <rv s="0">
    <v>55</v>
    <v>5</v>
  </rv>
  <rv s="1">
    <v>56</v>
    <v>5</v>
    <v>A screenshot of a computer
Description automatically generated</v>
  </rv>
  <rv s="0">
    <v>57</v>
    <v>5</v>
  </rv>
  <rv s="0">
    <v>58</v>
    <v>5</v>
  </rv>
  <rv s="0">
    <v>59</v>
    <v>5</v>
  </rv>
  <rv s="0">
    <v>60</v>
    <v>5</v>
  </rv>
  <rv s="0">
    <v>61</v>
    <v>5</v>
  </rv>
  <rv s="0">
    <v>62</v>
    <v>5</v>
  </rv>
  <rv s="0">
    <v>63</v>
    <v>5</v>
  </rv>
  <rv s="0">
    <v>64</v>
    <v>5</v>
  </rv>
  <rv s="0">
    <v>65</v>
    <v>5</v>
  </rv>
</rvData>
</file>

<file path=xl/richData/rdrichvaluestructure.xml><?xml version="1.0" encoding="utf-8"?>
<rvStructures xmlns="http://schemas.microsoft.com/office/spreadsheetml/2017/richdata" count="2">
  <s t="_localImage">
    <k n="_rvRel:LocalImageIdentifier" t="i"/>
    <k n="CalcOrigin" t="i"/>
  </s>
  <s t="_localImage">
    <k n="_rvRel:LocalImageIdentifier" t="i"/>
    <k n="CalcOrigin" t="i"/>
    <k n="Text" t="s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  <rel r:id="rId2"/>
  <rel r:id="rId3"/>
  <rel r:id="rId4"/>
  <rel r:id="rId5"/>
  <rel r:id="rId6"/>
  <rel r:id="rId7"/>
  <rel r:id="rId8"/>
  <rel r:id="rId9"/>
  <rel r:id="rId10"/>
  <rel r:id="rId11"/>
  <rel r:id="rId12"/>
  <rel r:id="rId13"/>
  <rel r:id="rId14"/>
  <rel r:id="rId15"/>
  <rel r:id="rId16"/>
  <rel r:id="rId17"/>
  <rel r:id="rId18"/>
  <rel r:id="rId19"/>
  <rel r:id="rId20"/>
  <rel r:id="rId21"/>
  <rel r:id="rId22"/>
  <rel r:id="rId23"/>
  <rel r:id="rId24"/>
  <rel r:id="rId25"/>
  <rel r:id="rId26"/>
  <rel r:id="rId27"/>
  <rel r:id="rId28"/>
  <rel r:id="rId29"/>
  <rel r:id="rId30"/>
  <rel r:id="rId31"/>
  <rel r:id="rId32"/>
  <rel r:id="rId33"/>
  <rel r:id="rId34"/>
  <rel r:id="rId35"/>
  <rel r:id="rId36"/>
  <rel r:id="rId37"/>
  <rel r:id="rId38"/>
  <rel r:id="rId39"/>
  <rel r:id="rId40"/>
  <rel r:id="rId41"/>
  <rel r:id="rId42"/>
  <rel r:id="rId43"/>
  <rel r:id="rId44"/>
  <rel r:id="rId45"/>
  <rel r:id="rId46"/>
  <rel r:id="rId47"/>
  <rel r:id="rId48"/>
  <rel r:id="rId49"/>
  <rel r:id="rId50"/>
  <rel r:id="rId51"/>
  <rel r:id="rId52"/>
  <rel r:id="rId53"/>
  <rel r:id="rId54"/>
  <rel r:id="rId55"/>
  <rel r:id="rId56"/>
  <rel r:id="rId57"/>
  <rel r:id="rId58"/>
  <rel r:id="rId59"/>
  <rel r:id="rId60"/>
  <rel r:id="rId61"/>
  <rel r:id="rId62"/>
  <rel r:id="rId63"/>
  <rel r:id="rId64"/>
  <rel r:id="rId65"/>
  <rel r:id="rId66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busch-jaeger.nl/online-catalogus/detail/2CKA006115A0505" TargetMode="External"/><Relationship Id="rId21" Type="http://schemas.openxmlformats.org/officeDocument/2006/relationships/hyperlink" Target="https://www.busch-jaeger.nl/online-catalogus/detail/2CKA006220A0025" TargetMode="External"/><Relationship Id="rId42" Type="http://schemas.openxmlformats.org/officeDocument/2006/relationships/hyperlink" Target="https://www.busch-jaeger.nl/online-catalogus/detail/2CKA006220A0889" TargetMode="External"/><Relationship Id="rId63" Type="http://schemas.openxmlformats.org/officeDocument/2006/relationships/hyperlink" Target="https://www.busch-jaeger.nl/online-catalogus/detail/2CKA006200A0068" TargetMode="External"/><Relationship Id="rId84" Type="http://schemas.openxmlformats.org/officeDocument/2006/relationships/hyperlink" Target="https://www.busch-jaeger.nl/online-catalogus/detail/2CKA006220A0366" TargetMode="External"/><Relationship Id="rId138" Type="http://schemas.openxmlformats.org/officeDocument/2006/relationships/hyperlink" Target="https://www.busch-jaeger.nl/online-catalogus/detail/2CKA006199A0026" TargetMode="External"/><Relationship Id="rId159" Type="http://schemas.openxmlformats.org/officeDocument/2006/relationships/hyperlink" Target="https://www.busch-jaeger.de/online-katalog/detail/2TMA320161B0002" TargetMode="External"/><Relationship Id="rId170" Type="http://schemas.openxmlformats.org/officeDocument/2006/relationships/hyperlink" Target="https://www.busch-jaeger.de/online-katalog/detail/2CKA006220A0919" TargetMode="External"/><Relationship Id="rId107" Type="http://schemas.openxmlformats.org/officeDocument/2006/relationships/hyperlink" Target="https://www.busch-jaeger.nl/online-catalogus/detail/2TMA310010B0003" TargetMode="External"/><Relationship Id="rId11" Type="http://schemas.openxmlformats.org/officeDocument/2006/relationships/hyperlink" Target="https://www.busch-jaeger.nl/online-catalogus/detail/2CKA006200A0154" TargetMode="External"/><Relationship Id="rId32" Type="http://schemas.openxmlformats.org/officeDocument/2006/relationships/hyperlink" Target="https://www.busch-jaeger.nl/online-catalogus/detail/2CKA006220A0017" TargetMode="External"/><Relationship Id="rId53" Type="http://schemas.openxmlformats.org/officeDocument/2006/relationships/hyperlink" Target="https://www.busch-jaeger.nl/online-catalogus/detail/2TMA310050W0002" TargetMode="External"/><Relationship Id="rId74" Type="http://schemas.openxmlformats.org/officeDocument/2006/relationships/hyperlink" Target="https://www.busch-jaeger.nl/online-catalogus/detail/2CKA006220A0357" TargetMode="External"/><Relationship Id="rId128" Type="http://schemas.openxmlformats.org/officeDocument/2006/relationships/hyperlink" Target="https://www.busch-jaeger.nl/online-catalogus/detail/2CKA006199A0061" TargetMode="External"/><Relationship Id="rId149" Type="http://schemas.openxmlformats.org/officeDocument/2006/relationships/hyperlink" Target="https://www.busch-jaeger.nl/online-catalogus/detail/2CKA006199A0433" TargetMode="External"/><Relationship Id="rId5" Type="http://schemas.openxmlformats.org/officeDocument/2006/relationships/hyperlink" Target="http://support.busch-jaeger.nl/faq/busch-freehome/" TargetMode="External"/><Relationship Id="rId95" Type="http://schemas.openxmlformats.org/officeDocument/2006/relationships/hyperlink" Target="https://www.busch-jaeger.nl/online-catalogus/detail/2CKA006220A0010" TargetMode="External"/><Relationship Id="rId160" Type="http://schemas.openxmlformats.org/officeDocument/2006/relationships/hyperlink" Target="https://www.busch-jaeger.de/online-katalog/detail/2TMA320161B0001" TargetMode="External"/><Relationship Id="rId181" Type="http://schemas.openxmlformats.org/officeDocument/2006/relationships/hyperlink" Target="https://www.busch-jaeger.de/online-katalog/detail/2CDG510014R0021" TargetMode="External"/><Relationship Id="rId22" Type="http://schemas.openxmlformats.org/officeDocument/2006/relationships/hyperlink" Target="https://www.busch-jaeger.nl/online-catalogus/detail/2CKA006220A0027" TargetMode="External"/><Relationship Id="rId43" Type="http://schemas.openxmlformats.org/officeDocument/2006/relationships/hyperlink" Target="https://www.busch-jaeger.nl/online-catalogus/detail/2CKA006220A0890" TargetMode="External"/><Relationship Id="rId64" Type="http://schemas.openxmlformats.org/officeDocument/2006/relationships/hyperlink" Target="https://www.busch-jaeger.nl/online-catalogus/detail/2CKA006200A0069" TargetMode="External"/><Relationship Id="rId118" Type="http://schemas.openxmlformats.org/officeDocument/2006/relationships/hyperlink" Target="https://www.busch-jaeger.nl/online-catalogus/detail/2CKA006115A0503" TargetMode="External"/><Relationship Id="rId139" Type="http://schemas.openxmlformats.org/officeDocument/2006/relationships/hyperlink" Target="https://www.busch-jaeger.nl/online-catalogus/detail/2CKA006199A0027" TargetMode="External"/><Relationship Id="rId85" Type="http://schemas.openxmlformats.org/officeDocument/2006/relationships/hyperlink" Target="https://www.busch-jaeger.nl/online-catalogus/detail/2CKA006220A0367" TargetMode="External"/><Relationship Id="rId150" Type="http://schemas.openxmlformats.org/officeDocument/2006/relationships/hyperlink" Target="https://www.busch-jaeger.nl/online-catalogus/detail/2CKA006710A0032" TargetMode="External"/><Relationship Id="rId171" Type="http://schemas.openxmlformats.org/officeDocument/2006/relationships/hyperlink" Target="https://www.busch-jaeger.de/online-katalog/detail/2CKA006220A0915" TargetMode="External"/><Relationship Id="rId12" Type="http://schemas.openxmlformats.org/officeDocument/2006/relationships/hyperlink" Target="https://www.abbconnect.nl/details/index.aspx?id=1632549&amp;relatedProdLanguage=nl&amp;relatedProdCountry=nl" TargetMode="External"/><Relationship Id="rId33" Type="http://schemas.openxmlformats.org/officeDocument/2006/relationships/hyperlink" Target="https://www.busch-jaeger.nl/online-catalogus/detail/2CKA006220A0018" TargetMode="External"/><Relationship Id="rId108" Type="http://schemas.openxmlformats.org/officeDocument/2006/relationships/hyperlink" Target="https://www.busch-jaeger.nl/online-catalogus/detail/2TMA310010B0006" TargetMode="External"/><Relationship Id="rId129" Type="http://schemas.openxmlformats.org/officeDocument/2006/relationships/hyperlink" Target="https://www.busch-jaeger.nl/online-catalogus/detail/2CKA006199A0069" TargetMode="External"/><Relationship Id="rId54" Type="http://schemas.openxmlformats.org/officeDocument/2006/relationships/hyperlink" Target="https://www.busch-jaeger.nl/online-catalogus/detail/2TMA310050W0003" TargetMode="External"/><Relationship Id="rId75" Type="http://schemas.openxmlformats.org/officeDocument/2006/relationships/hyperlink" Target="https://www.busch-jaeger.nl/online-catalogus/detail/2CKA006220A0356" TargetMode="External"/><Relationship Id="rId96" Type="http://schemas.openxmlformats.org/officeDocument/2006/relationships/hyperlink" Target="https://www.busch-jaeger.nl/online-catalogus/detail/2CKA006800A3041" TargetMode="External"/><Relationship Id="rId140" Type="http://schemas.openxmlformats.org/officeDocument/2006/relationships/hyperlink" Target="https://www.busch-jaeger.nl/online-catalogus/detail/2CKA006199A0028" TargetMode="External"/><Relationship Id="rId161" Type="http://schemas.openxmlformats.org/officeDocument/2006/relationships/hyperlink" Target="https://www.busch-jaeger.de/online-katalog/detail/2TMA320161W0001" TargetMode="External"/><Relationship Id="rId182" Type="http://schemas.openxmlformats.org/officeDocument/2006/relationships/printerSettings" Target="../printerSettings/printerSettings2.bin"/><Relationship Id="rId6" Type="http://schemas.openxmlformats.org/officeDocument/2006/relationships/hyperlink" Target="mailto:NL-tech-EP@abb.com" TargetMode="External"/><Relationship Id="rId23" Type="http://schemas.openxmlformats.org/officeDocument/2006/relationships/hyperlink" Target="https://www.busch-jaeger.nl/online-catalogus/detail/2CDG510024R0021" TargetMode="External"/><Relationship Id="rId119" Type="http://schemas.openxmlformats.org/officeDocument/2006/relationships/hyperlink" Target="https://www.busch-jaeger.nl/online-catalogus/detail/2CKA006115A0509" TargetMode="External"/><Relationship Id="rId44" Type="http://schemas.openxmlformats.org/officeDocument/2006/relationships/hyperlink" Target="https://www.busch-jaeger.nl/online-catalogus/detail/2CKA006220A0891" TargetMode="External"/><Relationship Id="rId60" Type="http://schemas.openxmlformats.org/officeDocument/2006/relationships/hyperlink" Target="https://www.busch-jaeger.nl/online-catalogus/detail/2TMA310161B0001" TargetMode="External"/><Relationship Id="rId65" Type="http://schemas.openxmlformats.org/officeDocument/2006/relationships/hyperlink" Target="https://www.busch-jaeger.nl/online-catalogus/detail/2CKA006200A0141" TargetMode="External"/><Relationship Id="rId81" Type="http://schemas.openxmlformats.org/officeDocument/2006/relationships/hyperlink" Target="https://www.busch-jaeger.nl/online-catalogus/detail/2CKA006220A0363" TargetMode="External"/><Relationship Id="rId86" Type="http://schemas.openxmlformats.org/officeDocument/2006/relationships/hyperlink" Target="https://www.busch-jaeger.nl/online-catalogus/detail/2CKA006220A0365" TargetMode="External"/><Relationship Id="rId130" Type="http://schemas.openxmlformats.org/officeDocument/2006/relationships/hyperlink" Target="https://www.busch-jaeger.nl/online-catalogus/detail/2CKA006199A0210" TargetMode="External"/><Relationship Id="rId135" Type="http://schemas.openxmlformats.org/officeDocument/2006/relationships/hyperlink" Target="https://www.busch-jaeger.nl/online-catalogus/detail/2CKA006199A0071" TargetMode="External"/><Relationship Id="rId151" Type="http://schemas.openxmlformats.org/officeDocument/2006/relationships/hyperlink" Target="https://www.busch-jaeger.nl/online-catalogus/detail/2CKA006710A0036" TargetMode="External"/><Relationship Id="rId156" Type="http://schemas.openxmlformats.org/officeDocument/2006/relationships/hyperlink" Target="https://www.busch-jaeger.nl/online-catalogus/detail/2CKA006730A0152" TargetMode="External"/><Relationship Id="rId177" Type="http://schemas.openxmlformats.org/officeDocument/2006/relationships/hyperlink" Target="https://www.abbconnect.nl/details/index.aspx?id=1625711&amp;relatedProdLanguage=nl&amp;relatedProdCountry=nl" TargetMode="External"/><Relationship Id="rId172" Type="http://schemas.openxmlformats.org/officeDocument/2006/relationships/hyperlink" Target="https://www.busch-jaeger.de/online-katalog/detail/2CKA006800A3097" TargetMode="External"/><Relationship Id="rId13" Type="http://schemas.openxmlformats.org/officeDocument/2006/relationships/hyperlink" Target="https://www.busch-jaeger.nl/online-catalogus/detail/2CKA006200A0066" TargetMode="External"/><Relationship Id="rId18" Type="http://schemas.openxmlformats.org/officeDocument/2006/relationships/hyperlink" Target="https://www.busch-jaeger.nl/online-catalogus/detail/2CKA006220A0837" TargetMode="External"/><Relationship Id="rId39" Type="http://schemas.openxmlformats.org/officeDocument/2006/relationships/hyperlink" Target="https://www.busch-jaeger.nl/online-catalogus/detail/2CDG510005R0021" TargetMode="External"/><Relationship Id="rId109" Type="http://schemas.openxmlformats.org/officeDocument/2006/relationships/hyperlink" Target="https://www.busch-jaeger.nl/online-catalogus/detail/2TMA310010B0004" TargetMode="External"/><Relationship Id="rId34" Type="http://schemas.openxmlformats.org/officeDocument/2006/relationships/hyperlink" Target="https://www.busch-jaeger.nl/online-catalogus/detail/2CKA006220A0369" TargetMode="External"/><Relationship Id="rId50" Type="http://schemas.openxmlformats.org/officeDocument/2006/relationships/hyperlink" Target="https://www.busch-jaeger.nl/online-catalogus/detail/2TMA310050B0001" TargetMode="External"/><Relationship Id="rId55" Type="http://schemas.openxmlformats.org/officeDocument/2006/relationships/hyperlink" Target="https://www.busch-jaeger.nl/online-catalogus/detail/2TMA310050B0003" TargetMode="External"/><Relationship Id="rId76" Type="http://schemas.openxmlformats.org/officeDocument/2006/relationships/hyperlink" Target="https://www.busch-jaeger.nl/online-catalogus/detail/2CKA006220A0359" TargetMode="External"/><Relationship Id="rId97" Type="http://schemas.openxmlformats.org/officeDocument/2006/relationships/hyperlink" Target="https://www.busch-jaeger.nl/online-catalogus/detail/2CKA006800A3044" TargetMode="External"/><Relationship Id="rId104" Type="http://schemas.openxmlformats.org/officeDocument/2006/relationships/hyperlink" Target="https://www.busch-jaeger.nl/online-catalogus/detail/2CKA006200A0232" TargetMode="External"/><Relationship Id="rId120" Type="http://schemas.openxmlformats.org/officeDocument/2006/relationships/hyperlink" Target="https://www.busch-jaeger.nl/online-catalogus/detail/2CKA006199A0163" TargetMode="External"/><Relationship Id="rId125" Type="http://schemas.openxmlformats.org/officeDocument/2006/relationships/hyperlink" Target="https://www.busch-jaeger.nl/online-catalogus/detail/2CKA006199A0342" TargetMode="External"/><Relationship Id="rId141" Type="http://schemas.openxmlformats.org/officeDocument/2006/relationships/hyperlink" Target="https://www.busch-jaeger.nl/online-catalogus/detail/2CKA006199A0029" TargetMode="External"/><Relationship Id="rId146" Type="http://schemas.openxmlformats.org/officeDocument/2006/relationships/hyperlink" Target="https://www.busch-jaeger.nl/online-catalogus/detail/2CKA006199A0421" TargetMode="External"/><Relationship Id="rId167" Type="http://schemas.openxmlformats.org/officeDocument/2006/relationships/hyperlink" Target="https://www.abbconnect.nl/details/index.aspx?id=1811996&amp;relatedProdLanguage=nl&amp;relatedProdCountry=nl" TargetMode="External"/><Relationship Id="rId7" Type="http://schemas.openxmlformats.org/officeDocument/2006/relationships/hyperlink" Target="https://www.youtube.com/results?search_query=busch-jaeger+Benelux" TargetMode="External"/><Relationship Id="rId71" Type="http://schemas.openxmlformats.org/officeDocument/2006/relationships/hyperlink" Target="https://www.abbconnect.nl/details/index.aspx?id=1633480&amp;relatedProdLanguage=nl&amp;relatedProdCountry=nl" TargetMode="External"/><Relationship Id="rId92" Type="http://schemas.openxmlformats.org/officeDocument/2006/relationships/hyperlink" Target="https://www.busch-jaeger.nl/online-catalogus/detail/2CKA006220A0720" TargetMode="External"/><Relationship Id="rId162" Type="http://schemas.openxmlformats.org/officeDocument/2006/relationships/hyperlink" Target="https://www.busch-jaeger.de/online-katalog/detail/2CKA006200A0861" TargetMode="External"/><Relationship Id="rId183" Type="http://schemas.openxmlformats.org/officeDocument/2006/relationships/drawing" Target="../drawings/drawing1.xml"/><Relationship Id="rId2" Type="http://schemas.openxmlformats.org/officeDocument/2006/relationships/hyperlink" Target="http://www.busch-jaeger.de/nl" TargetMode="External"/><Relationship Id="rId29" Type="http://schemas.openxmlformats.org/officeDocument/2006/relationships/hyperlink" Target="https://www.busch-jaeger.nl/online-catalogus/detail/2CKA006220A0014" TargetMode="External"/><Relationship Id="rId24" Type="http://schemas.openxmlformats.org/officeDocument/2006/relationships/hyperlink" Target="https://www.busch-jaeger.nl/online-catalogus/detail/2CDG510023R0021" TargetMode="External"/><Relationship Id="rId40" Type="http://schemas.openxmlformats.org/officeDocument/2006/relationships/hyperlink" Target="https://www.busch-jaeger.nl/online-catalogus/detail/2CKA006220A0886" TargetMode="External"/><Relationship Id="rId45" Type="http://schemas.openxmlformats.org/officeDocument/2006/relationships/hyperlink" Target="https://www.busch-jaeger.nl/online-catalogus/detail/2CKA006330A0017" TargetMode="External"/><Relationship Id="rId66" Type="http://schemas.openxmlformats.org/officeDocument/2006/relationships/hyperlink" Target="https://www.busch-jaeger.nl/online-catalogus/detail/2CKA006200A0068" TargetMode="External"/><Relationship Id="rId87" Type="http://schemas.openxmlformats.org/officeDocument/2006/relationships/hyperlink" Target="https://www.busch-jaeger.nl/online-catalogus/detail/2CKA006220A0368" TargetMode="External"/><Relationship Id="rId110" Type="http://schemas.openxmlformats.org/officeDocument/2006/relationships/hyperlink" Target="https://www.busch-jaeger.nl/online-catalogus/detail/2TMA310010W0001" TargetMode="External"/><Relationship Id="rId115" Type="http://schemas.openxmlformats.org/officeDocument/2006/relationships/hyperlink" Target="https://www.busch-jaeger.nl/online-catalogus/detail/2CDG510029R0021" TargetMode="External"/><Relationship Id="rId131" Type="http://schemas.openxmlformats.org/officeDocument/2006/relationships/hyperlink" Target="https://www.busch-jaeger.nl/online-catalogus/detail/2CKA006199A0250" TargetMode="External"/><Relationship Id="rId136" Type="http://schemas.openxmlformats.org/officeDocument/2006/relationships/hyperlink" Target="https://www.busch-jaeger.nl/online-catalogus/detail/2CKA006199A0212" TargetMode="External"/><Relationship Id="rId157" Type="http://schemas.openxmlformats.org/officeDocument/2006/relationships/hyperlink" Target="https://www.busch-jaeger.nl/online-catalogus/detail/2TMA320050B0001" TargetMode="External"/><Relationship Id="rId178" Type="http://schemas.openxmlformats.org/officeDocument/2006/relationships/hyperlink" Target="https://www.busch-jaeger.de/online-katalog/detail/2CDG510017R0021" TargetMode="External"/><Relationship Id="rId61" Type="http://schemas.openxmlformats.org/officeDocument/2006/relationships/hyperlink" Target="https://www.busch-jaeger.nl/online-catalogus/detail/2CKA006220A0388" TargetMode="External"/><Relationship Id="rId82" Type="http://schemas.openxmlformats.org/officeDocument/2006/relationships/hyperlink" Target="https://www.busch-jaeger.nl/online-catalogus/detail/2CKA006220A0753" TargetMode="External"/><Relationship Id="rId152" Type="http://schemas.openxmlformats.org/officeDocument/2006/relationships/hyperlink" Target="https://www.busch-jaeger.nl/online-catalogus/detail/2CKA006710A0040" TargetMode="External"/><Relationship Id="rId173" Type="http://schemas.openxmlformats.org/officeDocument/2006/relationships/hyperlink" Target="https://www.busch-jaeger.de/online-katalog/detail/2CKA006800A3099" TargetMode="External"/><Relationship Id="rId19" Type="http://schemas.openxmlformats.org/officeDocument/2006/relationships/hyperlink" Target="https://www.busch-jaeger.nl/online-catalogus/detail/2CKA006220A0024" TargetMode="External"/><Relationship Id="rId14" Type="http://schemas.openxmlformats.org/officeDocument/2006/relationships/hyperlink" Target="https://www.busch-jaeger.nl/online-catalogus/detail/2CKA006220A0001" TargetMode="External"/><Relationship Id="rId30" Type="http://schemas.openxmlformats.org/officeDocument/2006/relationships/hyperlink" Target="https://www.busch-jaeger.nl/online-catalogus/detail/2CKA006220A0015" TargetMode="External"/><Relationship Id="rId35" Type="http://schemas.openxmlformats.org/officeDocument/2006/relationships/hyperlink" Target="https://www.busch-jaeger.nl/online-catalogus/detail/2CKA006151A0171" TargetMode="External"/><Relationship Id="rId56" Type="http://schemas.openxmlformats.org/officeDocument/2006/relationships/hyperlink" Target="https://www.busch-jaeger.nl/online-catalogus/detail/2TMA310050W0004" TargetMode="External"/><Relationship Id="rId77" Type="http://schemas.openxmlformats.org/officeDocument/2006/relationships/hyperlink" Target="https://www.busch-jaeger.nl/online-catalogus/detail/2CKA006220A0358" TargetMode="External"/><Relationship Id="rId100" Type="http://schemas.openxmlformats.org/officeDocument/2006/relationships/hyperlink" Target="https://www.busch-jaeger.nl/online-catalogus/detail/2CKA006800A3050" TargetMode="External"/><Relationship Id="rId105" Type="http://schemas.openxmlformats.org/officeDocument/2006/relationships/hyperlink" Target="https://www.abbconnect.nl/details/index.aspx?id=1625711&amp;relatedProdLanguage=nl&amp;relatedProdCountry=nl" TargetMode="External"/><Relationship Id="rId126" Type="http://schemas.openxmlformats.org/officeDocument/2006/relationships/hyperlink" Target="https://www.busch-jaeger.nl/online-catalogus/detail/2CKA006199A0045" TargetMode="External"/><Relationship Id="rId147" Type="http://schemas.openxmlformats.org/officeDocument/2006/relationships/hyperlink" Target="https://www.busch-jaeger.nl/online-catalogus/detail/2CKA006199A0422" TargetMode="External"/><Relationship Id="rId168" Type="http://schemas.openxmlformats.org/officeDocument/2006/relationships/hyperlink" Target="https://www.busch-jaeger.de/online-katalog/detail/2CKA006220A0918" TargetMode="External"/><Relationship Id="rId8" Type="http://schemas.openxmlformats.org/officeDocument/2006/relationships/hyperlink" Target="https://www.abbconnect.nl/bjecalc/index.aspx?_ga=2.207707218.1355511877.1589955408-2092872154.1579003660" TargetMode="External"/><Relationship Id="rId51" Type="http://schemas.openxmlformats.org/officeDocument/2006/relationships/hyperlink" Target="https://www.busch-jaeger.nl/online-catalogus/detail/2TMA310050W0001" TargetMode="External"/><Relationship Id="rId72" Type="http://schemas.openxmlformats.org/officeDocument/2006/relationships/hyperlink" Target="https://www.busch-jaeger.nl/online-catalogus/detail/2CKA006220A0355" TargetMode="External"/><Relationship Id="rId93" Type="http://schemas.openxmlformats.org/officeDocument/2006/relationships/hyperlink" Target="https://www.busch-jaeger.nl/online-catalogus/detail/2CKA006200A0052" TargetMode="External"/><Relationship Id="rId98" Type="http://schemas.openxmlformats.org/officeDocument/2006/relationships/hyperlink" Target="https://www.busch-jaeger.nl/online-catalogus/detail/2CKA006500A0012" TargetMode="External"/><Relationship Id="rId121" Type="http://schemas.openxmlformats.org/officeDocument/2006/relationships/hyperlink" Target="https://www.busch-jaeger.nl/online-catalogus/detail/2CKA006199A0164" TargetMode="External"/><Relationship Id="rId142" Type="http://schemas.openxmlformats.org/officeDocument/2006/relationships/hyperlink" Target="https://www.busch-jaeger.nl/online-catalogus/detail/2CKA006199A0380" TargetMode="External"/><Relationship Id="rId163" Type="http://schemas.openxmlformats.org/officeDocument/2006/relationships/hyperlink" Target="https://www.busch-jaeger.de/online-katalog/detail/2CKA006200A0863" TargetMode="External"/><Relationship Id="rId3" Type="http://schemas.openxmlformats.org/officeDocument/2006/relationships/hyperlink" Target="http://www.busch-jaeger-catalogus.nl/" TargetMode="External"/><Relationship Id="rId25" Type="http://schemas.openxmlformats.org/officeDocument/2006/relationships/hyperlink" Target="https://www.busch-jaeger.nl/online-catalogus/detail/2CKA006220A0002" TargetMode="External"/><Relationship Id="rId46" Type="http://schemas.openxmlformats.org/officeDocument/2006/relationships/hyperlink" Target="https://www.busch-jaeger.nl/online-catalogus/detail/2CKA006330A0019" TargetMode="External"/><Relationship Id="rId67" Type="http://schemas.openxmlformats.org/officeDocument/2006/relationships/hyperlink" Target="https://www.abbconnect.nl/details/index.aspx?id=1633444&amp;relatedProdLanguage=nl&amp;relatedProdCountry=nl" TargetMode="External"/><Relationship Id="rId116" Type="http://schemas.openxmlformats.org/officeDocument/2006/relationships/hyperlink" Target="https://www.busch-jaeger.nl/online-catalogus/detail/2CKA006220A0998" TargetMode="External"/><Relationship Id="rId137" Type="http://schemas.openxmlformats.org/officeDocument/2006/relationships/hyperlink" Target="https://www.busch-jaeger.nl/online-catalogus/detail/2CKA006199A0252" TargetMode="External"/><Relationship Id="rId158" Type="http://schemas.openxmlformats.org/officeDocument/2006/relationships/hyperlink" Target="https://www.busch-jaeger.nl/online-catalogus/detail/2TMA320050W0001" TargetMode="External"/><Relationship Id="rId20" Type="http://schemas.openxmlformats.org/officeDocument/2006/relationships/hyperlink" Target="https://www.busch-jaeger.nl/online-catalogus/detail/2CDG510012R0021" TargetMode="External"/><Relationship Id="rId41" Type="http://schemas.openxmlformats.org/officeDocument/2006/relationships/hyperlink" Target="https://www.busch-jaeger.nl/online-catalogus/detail/2CKA006220A0887" TargetMode="External"/><Relationship Id="rId62" Type="http://schemas.openxmlformats.org/officeDocument/2006/relationships/hyperlink" Target="https://www.busch-jaeger.nl/online-catalogus/detail/2CKA006200A0296" TargetMode="External"/><Relationship Id="rId83" Type="http://schemas.openxmlformats.org/officeDocument/2006/relationships/hyperlink" Target="https://www.busch-jaeger.nl/online-catalogus/detail/2CKA006220A0754" TargetMode="External"/><Relationship Id="rId88" Type="http://schemas.openxmlformats.org/officeDocument/2006/relationships/hyperlink" Target="https://www.busch-jaeger.nl/online-catalogus/detail/2CKA006220A0515" TargetMode="External"/><Relationship Id="rId111" Type="http://schemas.openxmlformats.org/officeDocument/2006/relationships/hyperlink" Target="https://www.busch-jaeger.nl/online-catalogus?cid=9AAF627026&amp;displayMode=grid&amp;view=search" TargetMode="External"/><Relationship Id="rId132" Type="http://schemas.openxmlformats.org/officeDocument/2006/relationships/hyperlink" Target="https://www.busch-jaeger.nl/online-catalogus/detail/2CKA006199A0047" TargetMode="External"/><Relationship Id="rId153" Type="http://schemas.openxmlformats.org/officeDocument/2006/relationships/hyperlink" Target="https://www.busch-jaeger.nl/online-catalogus/detail/2CKA006710A0044" TargetMode="External"/><Relationship Id="rId174" Type="http://schemas.openxmlformats.org/officeDocument/2006/relationships/hyperlink" Target="https://www.busch-jaeger.de/online-katalog/detail/2CKA006800A3095" TargetMode="External"/><Relationship Id="rId179" Type="http://schemas.openxmlformats.org/officeDocument/2006/relationships/hyperlink" Target="https://www.busch-jaeger.de/online-katalog/detail/2CDG510015R0021" TargetMode="External"/><Relationship Id="rId15" Type="http://schemas.openxmlformats.org/officeDocument/2006/relationships/hyperlink" Target="https://www.busch-jaeger.nl/online-catalogus/detail/GHQ6310009R0001" TargetMode="External"/><Relationship Id="rId36" Type="http://schemas.openxmlformats.org/officeDocument/2006/relationships/hyperlink" Target="https://www.busch-jaeger.nl/online-catalogus/detail/2CKA006151A0173" TargetMode="External"/><Relationship Id="rId57" Type="http://schemas.openxmlformats.org/officeDocument/2006/relationships/hyperlink" Target="https://www.busch-jaeger.nl/online-catalogus/detail/2TMA310050B0004" TargetMode="External"/><Relationship Id="rId106" Type="http://schemas.openxmlformats.org/officeDocument/2006/relationships/hyperlink" Target="https://www.busch-jaeger.nl/online-catalogus/detail/2TMA310010B0001" TargetMode="External"/><Relationship Id="rId127" Type="http://schemas.openxmlformats.org/officeDocument/2006/relationships/hyperlink" Target="https://www.busch-jaeger.nl/online-catalogus/detail/2CKA006199A0053" TargetMode="External"/><Relationship Id="rId10" Type="http://schemas.openxmlformats.org/officeDocument/2006/relationships/hyperlink" Target="https://community.busch-jaeger.nl/?mtm_campaign=bje-website" TargetMode="External"/><Relationship Id="rId31" Type="http://schemas.openxmlformats.org/officeDocument/2006/relationships/hyperlink" Target="https://www.busch-jaeger.nl/online-catalogus/detail/2CKA006220A0016" TargetMode="External"/><Relationship Id="rId52" Type="http://schemas.openxmlformats.org/officeDocument/2006/relationships/hyperlink" Target="https://www.busch-jaeger.nl/online-catalogus/detail/2TMA310050B0002" TargetMode="External"/><Relationship Id="rId73" Type="http://schemas.openxmlformats.org/officeDocument/2006/relationships/hyperlink" Target="https://www.busch-jaeger.nl/online-catalogus/detail/2CKA006220A0360" TargetMode="External"/><Relationship Id="rId78" Type="http://schemas.openxmlformats.org/officeDocument/2006/relationships/hyperlink" Target="https://www.busch-jaeger.nl/online-catalogus/detail/2CKA006220A0362" TargetMode="External"/><Relationship Id="rId94" Type="http://schemas.openxmlformats.org/officeDocument/2006/relationships/hyperlink" Target="https://www.busch-jaeger.nl/online-catalogus/detail/2CKA006200A0051" TargetMode="External"/><Relationship Id="rId99" Type="http://schemas.openxmlformats.org/officeDocument/2006/relationships/hyperlink" Target="https://www.busch-jaeger.nl/online-catalogus/detail/2CKA006400A0095" TargetMode="External"/><Relationship Id="rId101" Type="http://schemas.openxmlformats.org/officeDocument/2006/relationships/hyperlink" Target="https://www.busch-jaeger.nl/online-catalogus/detail/2CKA006200A0280" TargetMode="External"/><Relationship Id="rId122" Type="http://schemas.openxmlformats.org/officeDocument/2006/relationships/hyperlink" Target="https://www.busch-jaeger.nl/online-catalogus/detail/2CKA006199A0165" TargetMode="External"/><Relationship Id="rId143" Type="http://schemas.openxmlformats.org/officeDocument/2006/relationships/hyperlink" Target="https://www.busch-jaeger.nl/online-catalogus/detail/2CKA006199A0385" TargetMode="External"/><Relationship Id="rId148" Type="http://schemas.openxmlformats.org/officeDocument/2006/relationships/hyperlink" Target="https://www.busch-jaeger.nl/online-catalogus/detail/2CKA006199A0428" TargetMode="External"/><Relationship Id="rId164" Type="http://schemas.openxmlformats.org/officeDocument/2006/relationships/hyperlink" Target="https://www.busch-jaeger.de/online-katalog/detail/2CKA006200A0859" TargetMode="External"/><Relationship Id="rId169" Type="http://schemas.openxmlformats.org/officeDocument/2006/relationships/hyperlink" Target="https://www.busch-jaeger.de/online-katalog/detail/2CKA006220A0916" TargetMode="External"/><Relationship Id="rId4" Type="http://schemas.openxmlformats.org/officeDocument/2006/relationships/hyperlink" Target="http://www.yoursmarterhome.nl/" TargetMode="External"/><Relationship Id="rId9" Type="http://schemas.openxmlformats.org/officeDocument/2006/relationships/hyperlink" Target="https://smart-home-configurator.my.busch-jaeger.de/nl/" TargetMode="External"/><Relationship Id="rId180" Type="http://schemas.openxmlformats.org/officeDocument/2006/relationships/hyperlink" Target="https://www.busch-jaeger.de/online-katalog/detail/2CDG510016R0021" TargetMode="External"/><Relationship Id="rId26" Type="http://schemas.openxmlformats.org/officeDocument/2006/relationships/hyperlink" Target="https://www.busch-jaeger.nl/online-catalogus/detail/2CKA006220A0003" TargetMode="External"/><Relationship Id="rId47" Type="http://schemas.openxmlformats.org/officeDocument/2006/relationships/hyperlink" Target="https://www.busch-jaeger.nl/online-catalogus/detail/2CKA006330A0029" TargetMode="External"/><Relationship Id="rId68" Type="http://schemas.openxmlformats.org/officeDocument/2006/relationships/hyperlink" Target="https://www.abbconnect.nl/details/index.aspx?id=1633481&amp;relatedProdLanguage=nl&amp;relatedProdCountry=nl" TargetMode="External"/><Relationship Id="rId89" Type="http://schemas.openxmlformats.org/officeDocument/2006/relationships/hyperlink" Target="https://www.busch-jaeger.de/online-katalog/detail/2CDG510025R0021" TargetMode="External"/><Relationship Id="rId112" Type="http://schemas.openxmlformats.org/officeDocument/2006/relationships/hyperlink" Target="https://customizing.busch-jaeger.de/" TargetMode="External"/><Relationship Id="rId133" Type="http://schemas.openxmlformats.org/officeDocument/2006/relationships/hyperlink" Target="https://www.busch-jaeger.nl/online-catalogus/detail/2CKA006199A0055" TargetMode="External"/><Relationship Id="rId154" Type="http://schemas.openxmlformats.org/officeDocument/2006/relationships/hyperlink" Target="https://www.busch-jaeger.nl/online-catalogus/detail/2CKA006710A0046" TargetMode="External"/><Relationship Id="rId175" Type="http://schemas.openxmlformats.org/officeDocument/2006/relationships/hyperlink" Target="https://www.busch-jaeger.de/online-katalog/detail/2CKA006800A3101" TargetMode="External"/><Relationship Id="rId16" Type="http://schemas.openxmlformats.org/officeDocument/2006/relationships/hyperlink" Target="https://www.busch-jaeger.nl/online-catalogus/detail/2CKA006220A0728" TargetMode="External"/><Relationship Id="rId37" Type="http://schemas.openxmlformats.org/officeDocument/2006/relationships/hyperlink" Target="https://www.busch-jaeger.nl/online-catalogus/detail/2CKA006151A0172" TargetMode="External"/><Relationship Id="rId58" Type="http://schemas.openxmlformats.org/officeDocument/2006/relationships/hyperlink" Target="https://www.busch-jaeger.nl/online-catalogus/detail/2CKA006136A0212" TargetMode="External"/><Relationship Id="rId79" Type="http://schemas.openxmlformats.org/officeDocument/2006/relationships/hyperlink" Target="https://www.busch-jaeger.nl/online-catalogus/detail/2CKA006220A0361" TargetMode="External"/><Relationship Id="rId102" Type="http://schemas.openxmlformats.org/officeDocument/2006/relationships/hyperlink" Target="https://www.busch-jaeger.nl/online-catalogus/detail/2CKA006200A0282" TargetMode="External"/><Relationship Id="rId123" Type="http://schemas.openxmlformats.org/officeDocument/2006/relationships/hyperlink" Target="https://www.busch-jaeger.nl/online-catalogus/detail/2CKA006199A0166" TargetMode="External"/><Relationship Id="rId144" Type="http://schemas.openxmlformats.org/officeDocument/2006/relationships/hyperlink" Target="https://www.busch-jaeger.nl/online-catalogus/detail/2CKA006199A0419" TargetMode="External"/><Relationship Id="rId90" Type="http://schemas.openxmlformats.org/officeDocument/2006/relationships/hyperlink" Target="https://www.busch-jaeger.nl/online-catalogus/detail/2CDG510028R0021" TargetMode="External"/><Relationship Id="rId165" Type="http://schemas.openxmlformats.org/officeDocument/2006/relationships/hyperlink" Target="https://www.busch-jaeger.de/online-katalog/detail/2CKA006200A0865" TargetMode="External"/><Relationship Id="rId27" Type="http://schemas.openxmlformats.org/officeDocument/2006/relationships/hyperlink" Target="https://www.busch-jaeger.nl/online-catalogus/detail/2CKA006220A0012" TargetMode="External"/><Relationship Id="rId48" Type="http://schemas.openxmlformats.org/officeDocument/2006/relationships/hyperlink" Target="https://www.busch-jaeger.nl/online-catalogus/detail/2CKA006220A0888" TargetMode="External"/><Relationship Id="rId69" Type="http://schemas.openxmlformats.org/officeDocument/2006/relationships/hyperlink" Target="https://www.abbconnect.nl/details/index.aspx?id=1633410&amp;relatedProdLanguage=nl&amp;relatedProdCountry=nl" TargetMode="External"/><Relationship Id="rId113" Type="http://schemas.openxmlformats.org/officeDocument/2006/relationships/hyperlink" Target="https://www.busch-jaeger.nl/online-catalogus/detail/2CDG510026R0021" TargetMode="External"/><Relationship Id="rId134" Type="http://schemas.openxmlformats.org/officeDocument/2006/relationships/hyperlink" Target="https://www.busch-jaeger.nl/online-catalogus/detail/2CKA006199A0063" TargetMode="External"/><Relationship Id="rId80" Type="http://schemas.openxmlformats.org/officeDocument/2006/relationships/hyperlink" Target="https://www.busch-jaeger.nl/online-catalogus/detail/2CKA006220A0364" TargetMode="External"/><Relationship Id="rId155" Type="http://schemas.openxmlformats.org/officeDocument/2006/relationships/hyperlink" Target="https://www.busch-jaeger.nl/online-catalogus/detail/2CKA006730A0151" TargetMode="External"/><Relationship Id="rId176" Type="http://schemas.openxmlformats.org/officeDocument/2006/relationships/hyperlink" Target="https://www.busch-jaeger.de/online-katalog/detail/2CKA006800A3093" TargetMode="External"/><Relationship Id="rId17" Type="http://schemas.openxmlformats.org/officeDocument/2006/relationships/hyperlink" Target="https://www.busch-jaeger.nl/online-catalogus/detail/2CKA006220A0730" TargetMode="External"/><Relationship Id="rId38" Type="http://schemas.openxmlformats.org/officeDocument/2006/relationships/hyperlink" Target="https://www.busch-jaeger.nl/online-catalogus/detail/2CKA006151A0170" TargetMode="External"/><Relationship Id="rId59" Type="http://schemas.openxmlformats.org/officeDocument/2006/relationships/hyperlink" Target="https://www.busch-jaeger.nl/online-catalogus/detail/2TMA310161W0001" TargetMode="External"/><Relationship Id="rId103" Type="http://schemas.openxmlformats.org/officeDocument/2006/relationships/hyperlink" Target="https://www.busch-jaeger.nl/online-catalogus/detail/2CKA006200A0164" TargetMode="External"/><Relationship Id="rId124" Type="http://schemas.openxmlformats.org/officeDocument/2006/relationships/hyperlink" Target="https://www.busch-jaeger.nl/online-catalogus/detail/2CKA006199A0337" TargetMode="External"/><Relationship Id="rId70" Type="http://schemas.openxmlformats.org/officeDocument/2006/relationships/hyperlink" Target="https://www.abbconnect.nl/details/index.aspx?id=1633482&amp;relatedProdLanguage=nl&amp;relatedProdCountry=nl" TargetMode="External"/><Relationship Id="rId91" Type="http://schemas.openxmlformats.org/officeDocument/2006/relationships/hyperlink" Target="https://www.busch-jaeger.nl/online-catalogus/detail/2CDG120049R0011" TargetMode="External"/><Relationship Id="rId145" Type="http://schemas.openxmlformats.org/officeDocument/2006/relationships/hyperlink" Target="https://www.busch-jaeger.nl/online-catalogus/detail/2CKA006199A0420" TargetMode="External"/><Relationship Id="rId166" Type="http://schemas.openxmlformats.org/officeDocument/2006/relationships/hyperlink" Target="https://www.busch-jaeger.de/online-katalog/detail/2CKA006200A0857" TargetMode="External"/><Relationship Id="rId1" Type="http://schemas.openxmlformats.org/officeDocument/2006/relationships/printerSettings" Target="../printerSettings/printerSettings1.bin"/><Relationship Id="rId28" Type="http://schemas.openxmlformats.org/officeDocument/2006/relationships/hyperlink" Target="https://www.busch-jaeger.nl/online-catalogus/detail/2CKA006220A0013" TargetMode="External"/><Relationship Id="rId49" Type="http://schemas.openxmlformats.org/officeDocument/2006/relationships/hyperlink" Target="https://www.busch-jaeger.nl/online-catalogus/detail/2CKA006220A0370" TargetMode="External"/><Relationship Id="rId114" Type="http://schemas.openxmlformats.org/officeDocument/2006/relationships/hyperlink" Target="https://www.busch-jaeger.nl/online-catalogus/detail/2CDG510027R0021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busch-jaeger.nl/online-catalogus/detail/2TMA220160B1004" TargetMode="External"/><Relationship Id="rId18" Type="http://schemas.openxmlformats.org/officeDocument/2006/relationships/hyperlink" Target="https://www.busch-jaeger.nl/online-catalogus/detail/2TMA310050W0002" TargetMode="External"/><Relationship Id="rId26" Type="http://schemas.openxmlformats.org/officeDocument/2006/relationships/hyperlink" Target="https://www.busch-jaeger.nl/online-catalogus/detail/2TMA320050B0001" TargetMode="External"/><Relationship Id="rId39" Type="http://schemas.openxmlformats.org/officeDocument/2006/relationships/hyperlink" Target="https://www.busch-jaeger.nl/online-catalogus/detail/2TMA130160H0035" TargetMode="External"/><Relationship Id="rId21" Type="http://schemas.openxmlformats.org/officeDocument/2006/relationships/hyperlink" Target="https://www.busch-jaeger.nl/online-catalogus/detail/2TMA310050W0004" TargetMode="External"/><Relationship Id="rId34" Type="http://schemas.openxmlformats.org/officeDocument/2006/relationships/hyperlink" Target="https://www.busch-jaeger.nl/online-catalogus/detail/2TMA200160A0028" TargetMode="External"/><Relationship Id="rId42" Type="http://schemas.openxmlformats.org/officeDocument/2006/relationships/drawing" Target="../drawings/drawing2.xml"/><Relationship Id="rId7" Type="http://schemas.openxmlformats.org/officeDocument/2006/relationships/hyperlink" Target="https://www.abbconnect.nl/details/index.aspx?id=1644701&amp;relatedProdLanguage=nl&amp;relatedProdCountry=nl" TargetMode="External"/><Relationship Id="rId2" Type="http://schemas.openxmlformats.org/officeDocument/2006/relationships/hyperlink" Target="http://www.busch-jaeger-catalogus.nl/" TargetMode="External"/><Relationship Id="rId16" Type="http://schemas.openxmlformats.org/officeDocument/2006/relationships/hyperlink" Target="https://www.busch-jaeger.nl/online-catalogus/detail/2TMA310050W0001" TargetMode="External"/><Relationship Id="rId20" Type="http://schemas.openxmlformats.org/officeDocument/2006/relationships/hyperlink" Target="https://www.busch-jaeger.nl/online-catalogus/detail/2TMA310050B0003" TargetMode="External"/><Relationship Id="rId29" Type="http://schemas.openxmlformats.org/officeDocument/2006/relationships/hyperlink" Target="https://www.busch-jaeger.de/online-katalog/detail/2TMA320161B0001" TargetMode="External"/><Relationship Id="rId41" Type="http://schemas.openxmlformats.org/officeDocument/2006/relationships/printerSettings" Target="../printerSettings/printerSettings3.bin"/><Relationship Id="rId1" Type="http://schemas.openxmlformats.org/officeDocument/2006/relationships/hyperlink" Target="http://www.busch-jaeger.de/nl" TargetMode="External"/><Relationship Id="rId6" Type="http://schemas.openxmlformats.org/officeDocument/2006/relationships/hyperlink" Target="https://community.busch-jaeger.nl/?mtm_campaign=bje-website" TargetMode="External"/><Relationship Id="rId11" Type="http://schemas.openxmlformats.org/officeDocument/2006/relationships/hyperlink" Target="https://new.welcome-configurator.mybuildings.abb.com/" TargetMode="External"/><Relationship Id="rId24" Type="http://schemas.openxmlformats.org/officeDocument/2006/relationships/hyperlink" Target="https://www.busch-jaeger.nl/online-catalogus/detail/2TMA310161W0001" TargetMode="External"/><Relationship Id="rId32" Type="http://schemas.openxmlformats.org/officeDocument/2006/relationships/hyperlink" Target="https://www.abbconnect.nl/details/index.aspx?id=1644886&amp;relatedProdLanguage=nl&amp;relatedProdCountry=nl" TargetMode="External"/><Relationship Id="rId37" Type="http://schemas.openxmlformats.org/officeDocument/2006/relationships/hyperlink" Target="https://www.abbconnect.nl/details/index.aspx?id=1726101&amp;relatedProdLanguage=nl&amp;relatedProdCountry=nl" TargetMode="External"/><Relationship Id="rId40" Type="http://schemas.openxmlformats.org/officeDocument/2006/relationships/hyperlink" Target="https://www.busch-jaeger.nl/online-catalogus/detail/2TMA130160H0043" TargetMode="External"/><Relationship Id="rId5" Type="http://schemas.openxmlformats.org/officeDocument/2006/relationships/hyperlink" Target="https://www.youtube.com/results?search_query=busch-jaeger+Benelux" TargetMode="External"/><Relationship Id="rId15" Type="http://schemas.openxmlformats.org/officeDocument/2006/relationships/hyperlink" Target="https://www.busch-jaeger.nl/online-catalogus/detail/2TMA310050B0001" TargetMode="External"/><Relationship Id="rId23" Type="http://schemas.openxmlformats.org/officeDocument/2006/relationships/hyperlink" Target="https://www.busch-jaeger.nl/online-catalogus/detail/2CKA006136A0212" TargetMode="External"/><Relationship Id="rId28" Type="http://schemas.openxmlformats.org/officeDocument/2006/relationships/hyperlink" Target="https://www.abbconnect.nl/details/index.aspx?id=1723438&amp;relatedProdLanguage=nl&amp;relatedProdCountry=nl" TargetMode="External"/><Relationship Id="rId36" Type="http://schemas.openxmlformats.org/officeDocument/2006/relationships/hyperlink" Target="https://www.busch-jaeger.nl/online-catalogus/detail/2TMA130160W0010" TargetMode="External"/><Relationship Id="rId10" Type="http://schemas.openxmlformats.org/officeDocument/2006/relationships/hyperlink" Target="mailto:nl-schakelmateriaal@abb.com" TargetMode="External"/><Relationship Id="rId19" Type="http://schemas.openxmlformats.org/officeDocument/2006/relationships/hyperlink" Target="https://www.busch-jaeger.nl/online-catalogus/detail/2TMA310050W0003" TargetMode="External"/><Relationship Id="rId31" Type="http://schemas.openxmlformats.org/officeDocument/2006/relationships/hyperlink" Target="https://www.abbconnect.nl/details/index.aspx?id=2TMA210010A0030&amp;languageCode=nl&amp;country=nl" TargetMode="External"/><Relationship Id="rId4" Type="http://schemas.openxmlformats.org/officeDocument/2006/relationships/hyperlink" Target="http://support.busch-jaeger.nl/faq/busch-freehome/" TargetMode="External"/><Relationship Id="rId9" Type="http://schemas.openxmlformats.org/officeDocument/2006/relationships/hyperlink" Target="https://www.busch-jaeger.nl/online-catalogus/detail/2TMA130160B0061" TargetMode="External"/><Relationship Id="rId14" Type="http://schemas.openxmlformats.org/officeDocument/2006/relationships/hyperlink" Target="https://www.busch-jaeger.nl/online-catalogus/detail/2TMA130160N0023" TargetMode="External"/><Relationship Id="rId22" Type="http://schemas.openxmlformats.org/officeDocument/2006/relationships/hyperlink" Target="https://www.busch-jaeger.nl/online-catalogus/detail/2TMA310050B0004" TargetMode="External"/><Relationship Id="rId27" Type="http://schemas.openxmlformats.org/officeDocument/2006/relationships/hyperlink" Target="https://www.busch-jaeger.nl/online-catalogus/detail/2TMA320050W0001" TargetMode="External"/><Relationship Id="rId30" Type="http://schemas.openxmlformats.org/officeDocument/2006/relationships/hyperlink" Target="https://www.busch-jaeger.de/online-katalog/detail/2TMA320161W0001" TargetMode="External"/><Relationship Id="rId35" Type="http://schemas.openxmlformats.org/officeDocument/2006/relationships/hyperlink" Target="https://www.busch-jaeger.nl/online-catalogus/detail/2TMA130160X0026" TargetMode="External"/><Relationship Id="rId8" Type="http://schemas.openxmlformats.org/officeDocument/2006/relationships/hyperlink" Target="https://www.busch-jaeger.nl/online-catalogus/detail/2TMA130160B0053" TargetMode="External"/><Relationship Id="rId3" Type="http://schemas.openxmlformats.org/officeDocument/2006/relationships/hyperlink" Target="http://www.yoursmarterhome.nl/" TargetMode="External"/><Relationship Id="rId12" Type="http://schemas.openxmlformats.org/officeDocument/2006/relationships/hyperlink" Target="https://abb-elsupport.nl/offertes/nieuwe-offerte/productgroep-welcome/" TargetMode="External"/><Relationship Id="rId17" Type="http://schemas.openxmlformats.org/officeDocument/2006/relationships/hyperlink" Target="https://www.busch-jaeger.nl/online-catalogus/detail/2TMA310050B0002" TargetMode="External"/><Relationship Id="rId25" Type="http://schemas.openxmlformats.org/officeDocument/2006/relationships/hyperlink" Target="https://www.busch-jaeger.nl/online-catalogus/detail/2TMA310161B0001" TargetMode="External"/><Relationship Id="rId33" Type="http://schemas.openxmlformats.org/officeDocument/2006/relationships/hyperlink" Target="https://www.abbconnect.nl/details/index.aspx?id=1644940&amp;relatedProdLanguage=nl&amp;relatedProdCountry=nl" TargetMode="External"/><Relationship Id="rId38" Type="http://schemas.openxmlformats.org/officeDocument/2006/relationships/hyperlink" Target="https://www.busch-jaeger.nl/online-catalogus/detail/2TMA130160B0069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busch-jaeger.nl/online-catalogus/detail/2TMA130050B0068" TargetMode="External"/><Relationship Id="rId18" Type="http://schemas.openxmlformats.org/officeDocument/2006/relationships/hyperlink" Target="https://www.busch-jaeger.nl/online-catalogus/detail/2TMA130160B0089" TargetMode="External"/><Relationship Id="rId26" Type="http://schemas.openxmlformats.org/officeDocument/2006/relationships/hyperlink" Target="https://www.busch-jaeger.de/online-katalog/detail/2TMA130050W0069" TargetMode="External"/><Relationship Id="rId39" Type="http://schemas.openxmlformats.org/officeDocument/2006/relationships/hyperlink" Target="https://www.busch-jaeger.nl/online-catalogus/detail/2TMA130160B0053" TargetMode="External"/><Relationship Id="rId21" Type="http://schemas.openxmlformats.org/officeDocument/2006/relationships/hyperlink" Target="https://www.abbconnect.nl/details/index.aspx?id=1644940&amp;relatedProdLanguage=nl&amp;relatedProdCountry=nl" TargetMode="External"/><Relationship Id="rId34" Type="http://schemas.openxmlformats.org/officeDocument/2006/relationships/hyperlink" Target="https://www.abbconnect.nl/details/index.aspx?id=1644699&amp;relatedProdLanguage=nl&amp;relatedProdCountry=nl" TargetMode="External"/><Relationship Id="rId42" Type="http://schemas.openxmlformats.org/officeDocument/2006/relationships/hyperlink" Target="https://www.busch-jaeger.nl/online-catalogus/detail/2TMA130160H0035" TargetMode="External"/><Relationship Id="rId7" Type="http://schemas.openxmlformats.org/officeDocument/2006/relationships/hyperlink" Target="https://www.busch-jaeger.nl/online-catalogus/detail/2TMA130050W0066" TargetMode="External"/><Relationship Id="rId2" Type="http://schemas.openxmlformats.org/officeDocument/2006/relationships/hyperlink" Target="http://www.busch-jaeger-catalogus.nl/" TargetMode="External"/><Relationship Id="rId16" Type="http://schemas.openxmlformats.org/officeDocument/2006/relationships/hyperlink" Target="https://www.busch-jaeger.nl/online-catalogus/detail/2TMA130160W0041" TargetMode="External"/><Relationship Id="rId29" Type="http://schemas.openxmlformats.org/officeDocument/2006/relationships/hyperlink" Target="https://www.busch-jaeger.de/online-katalog/detail/2TMA320161W0001" TargetMode="External"/><Relationship Id="rId1" Type="http://schemas.openxmlformats.org/officeDocument/2006/relationships/hyperlink" Target="http://www.busch-jaeger.de/nl" TargetMode="External"/><Relationship Id="rId6" Type="http://schemas.openxmlformats.org/officeDocument/2006/relationships/hyperlink" Target="https://community.busch-jaeger.nl/?mtm_campaign=bje-website" TargetMode="External"/><Relationship Id="rId11" Type="http://schemas.openxmlformats.org/officeDocument/2006/relationships/hyperlink" Target="https://www.busch-jaeger.nl/online-catalogus/detail/2TMA130050W0060" TargetMode="External"/><Relationship Id="rId24" Type="http://schemas.openxmlformats.org/officeDocument/2006/relationships/hyperlink" Target="https://www.busch-jaeger.nl/online-catalogus/detail/2TMA130160H0061" TargetMode="External"/><Relationship Id="rId32" Type="http://schemas.openxmlformats.org/officeDocument/2006/relationships/hyperlink" Target="https://smart-ip-configurator.mybuildings.abb.com/" TargetMode="External"/><Relationship Id="rId37" Type="http://schemas.openxmlformats.org/officeDocument/2006/relationships/hyperlink" Target="https://www.busch-jaeger.nl/online-catalogus/detail/2TMA130160X0026" TargetMode="External"/><Relationship Id="rId40" Type="http://schemas.openxmlformats.org/officeDocument/2006/relationships/hyperlink" Target="https://www.busch-jaeger.nl/online-catalogus/detail/2TMA130160B0061" TargetMode="External"/><Relationship Id="rId45" Type="http://schemas.openxmlformats.org/officeDocument/2006/relationships/drawing" Target="../drawings/drawing3.xml"/><Relationship Id="rId5" Type="http://schemas.openxmlformats.org/officeDocument/2006/relationships/hyperlink" Target="https://www.youtube.com/results?search_query=busch-jaeger+Benelux" TargetMode="External"/><Relationship Id="rId15" Type="http://schemas.openxmlformats.org/officeDocument/2006/relationships/hyperlink" Target="https://www.busch-jaeger.nl/online-catalogus/detail/2TMA130160W0021" TargetMode="External"/><Relationship Id="rId23" Type="http://schemas.openxmlformats.org/officeDocument/2006/relationships/hyperlink" Target="https://www.busch-jaeger.nl/online-catalogus/detail/2TMA130160N0023" TargetMode="External"/><Relationship Id="rId28" Type="http://schemas.openxmlformats.org/officeDocument/2006/relationships/hyperlink" Target="https://www.busch-jaeger.de/online-katalog/detail/2TMA320161B0001" TargetMode="External"/><Relationship Id="rId36" Type="http://schemas.openxmlformats.org/officeDocument/2006/relationships/hyperlink" Target="https://www.busch-jaeger.nl/online-catalogus/detail/2TMA200160A0028" TargetMode="External"/><Relationship Id="rId10" Type="http://schemas.openxmlformats.org/officeDocument/2006/relationships/hyperlink" Target="https://www.busch-jaeger.nl/online-catalogus/detail/2TMA130050B0060" TargetMode="External"/><Relationship Id="rId19" Type="http://schemas.openxmlformats.org/officeDocument/2006/relationships/hyperlink" Target="https://www.busch-jaeger.nl/online-catalogus/detail/2TMA130160B0141" TargetMode="External"/><Relationship Id="rId31" Type="http://schemas.openxmlformats.org/officeDocument/2006/relationships/hyperlink" Target="mailto:nl-schakelmateriaal@abb.com" TargetMode="External"/><Relationship Id="rId44" Type="http://schemas.openxmlformats.org/officeDocument/2006/relationships/printerSettings" Target="../printerSettings/printerSettings4.bin"/><Relationship Id="rId4" Type="http://schemas.openxmlformats.org/officeDocument/2006/relationships/hyperlink" Target="http://support.busch-jaeger.nl/faq/busch-freehome/" TargetMode="External"/><Relationship Id="rId9" Type="http://schemas.openxmlformats.org/officeDocument/2006/relationships/hyperlink" Target="https://www.busch-jaeger.nl/online-catalogus/detail/2TMA130050B0058" TargetMode="External"/><Relationship Id="rId14" Type="http://schemas.openxmlformats.org/officeDocument/2006/relationships/hyperlink" Target="https://www.busch-jaeger.nl/online-catalogus/detail/2TMA130050B0066" TargetMode="External"/><Relationship Id="rId22" Type="http://schemas.openxmlformats.org/officeDocument/2006/relationships/hyperlink" Target="https://www.busch-jaeger.nl/online-catalogus/detail/2TMA130160B0090" TargetMode="External"/><Relationship Id="rId27" Type="http://schemas.openxmlformats.org/officeDocument/2006/relationships/hyperlink" Target="https://www.abbconnect.nl/details/index.aspx?id=1723438&amp;relatedProdLanguage=nl&amp;relatedProdCountry=nl" TargetMode="External"/><Relationship Id="rId30" Type="http://schemas.openxmlformats.org/officeDocument/2006/relationships/hyperlink" Target="https://www.busch-jaeger.de/online-katalog/detail/2TMA130050B0069" TargetMode="External"/><Relationship Id="rId35" Type="http://schemas.openxmlformats.org/officeDocument/2006/relationships/hyperlink" Target="https://www.busch-jaeger.nl/online-catalogus/detail/2TMA220160B1004" TargetMode="External"/><Relationship Id="rId43" Type="http://schemas.openxmlformats.org/officeDocument/2006/relationships/hyperlink" Target="https://www.busch-jaeger.nl/online-catalogus/detail/2TMA130160H0043" TargetMode="External"/><Relationship Id="rId8" Type="http://schemas.openxmlformats.org/officeDocument/2006/relationships/hyperlink" Target="https://www.busch-jaeger.nl/online-catalogus/detail/2TMA130050W0060" TargetMode="External"/><Relationship Id="rId3" Type="http://schemas.openxmlformats.org/officeDocument/2006/relationships/hyperlink" Target="http://www.yoursmarterhome.nl/" TargetMode="External"/><Relationship Id="rId12" Type="http://schemas.openxmlformats.org/officeDocument/2006/relationships/hyperlink" Target="https://www.busch-jaeger.nl/online-catalogus/detail/2TMA130050W0068" TargetMode="External"/><Relationship Id="rId17" Type="http://schemas.openxmlformats.org/officeDocument/2006/relationships/hyperlink" Target="https://www.busch-jaeger.nl/online-catalogus/detail/2TMA130160B0134" TargetMode="External"/><Relationship Id="rId25" Type="http://schemas.openxmlformats.org/officeDocument/2006/relationships/hyperlink" Target="https://www.busch-jaeger.nl/online-catalogus/detail/2CDG120083R0011" TargetMode="External"/><Relationship Id="rId33" Type="http://schemas.openxmlformats.org/officeDocument/2006/relationships/hyperlink" Target="https://abb-elsupport.nl/offertes/nieuwe-offerte/productgroep-welcome/" TargetMode="External"/><Relationship Id="rId38" Type="http://schemas.openxmlformats.org/officeDocument/2006/relationships/hyperlink" Target="https://www.busch-jaeger.nl/online-catalogus/detail/2TMA130160W0010" TargetMode="External"/><Relationship Id="rId20" Type="http://schemas.openxmlformats.org/officeDocument/2006/relationships/hyperlink" Target="https://www.abbconnect.nl/details/index.aspx?id=1730719&amp;relatedProdLanguage=nl&amp;relatedProdCountry=nl" TargetMode="External"/><Relationship Id="rId41" Type="http://schemas.openxmlformats.org/officeDocument/2006/relationships/hyperlink" Target="https://www.busch-jaeger.nl/online-catalogus/detail/2TMA130160B0069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S380"/>
  <sheetViews>
    <sheetView tabSelected="1" zoomScale="125" zoomScaleNormal="125" zoomScaleSheetLayoutView="100" workbookViewId="0">
      <selection activeCell="C52" sqref="C52"/>
    </sheetView>
  </sheetViews>
  <sheetFormatPr defaultColWidth="9.08984375" defaultRowHeight="14.5" x14ac:dyDescent="0.35"/>
  <cols>
    <col min="1" max="1" width="1" style="2" customWidth="1"/>
    <col min="2" max="2" width="9.08984375" style="2"/>
    <col min="3" max="3" width="4.90625" style="13" customWidth="1"/>
    <col min="4" max="4" width="1" style="2" customWidth="1"/>
    <col min="5" max="5" width="14.26953125" style="5" customWidth="1"/>
    <col min="6" max="6" width="0.90625" style="5" customWidth="1"/>
    <col min="7" max="7" width="27.36328125" style="5" customWidth="1"/>
    <col min="8" max="8" width="4.6328125" style="20" customWidth="1"/>
    <col min="9" max="9" width="2.7265625" style="5" bestFit="1" customWidth="1"/>
    <col min="10" max="10" width="2.54296875" style="20" customWidth="1"/>
    <col min="11" max="11" width="1.453125" style="5" customWidth="1"/>
    <col min="12" max="12" width="8.81640625" style="8" customWidth="1"/>
    <col min="13" max="13" width="1.453125" style="5" customWidth="1"/>
    <col min="14" max="14" width="11.36328125" style="8" customWidth="1"/>
    <col min="15" max="15" width="2.6328125" style="5" customWidth="1"/>
    <col min="16" max="16" width="0.1796875" style="17" customWidth="1"/>
    <col min="17" max="17" width="8.984375E-2" style="253" hidden="1" customWidth="1"/>
    <col min="18" max="19" width="9.08984375" style="2" hidden="1" customWidth="1"/>
    <col min="20" max="16384" width="9.08984375" style="2"/>
  </cols>
  <sheetData>
    <row r="1" spans="1:17" ht="7" customHeight="1" x14ac:dyDescent="0.35">
      <c r="A1" s="110"/>
      <c r="B1" s="111"/>
      <c r="C1" s="112"/>
      <c r="D1" s="111"/>
      <c r="E1" s="113"/>
      <c r="F1" s="113"/>
      <c r="G1" s="113"/>
      <c r="H1" s="114"/>
      <c r="I1" s="113"/>
      <c r="J1" s="114"/>
      <c r="K1" s="113"/>
      <c r="L1" s="115"/>
      <c r="M1" s="113"/>
      <c r="N1" s="115"/>
      <c r="O1" s="113"/>
    </row>
    <row r="2" spans="1:17" ht="14" customHeight="1" x14ac:dyDescent="0.35"/>
    <row r="3" spans="1:17" x14ac:dyDescent="0.35">
      <c r="M3"/>
    </row>
    <row r="4" spans="1:17" s="3" customFormat="1" ht="10" x14ac:dyDescent="0.2">
      <c r="B4" s="3" t="s">
        <v>437</v>
      </c>
      <c r="C4" s="14"/>
      <c r="D4" s="260"/>
      <c r="E4" s="261"/>
      <c r="F4" s="261"/>
      <c r="G4" s="261"/>
      <c r="H4" s="261"/>
      <c r="I4" s="261"/>
      <c r="J4" s="261"/>
      <c r="K4" s="262"/>
      <c r="L4" s="9"/>
      <c r="M4" s="6"/>
      <c r="N4" s="9"/>
      <c r="O4" s="6"/>
      <c r="P4" s="18"/>
      <c r="Q4" s="67"/>
    </row>
    <row r="5" spans="1:17" s="3" customFormat="1" ht="10" x14ac:dyDescent="0.2">
      <c r="B5" s="3" t="s">
        <v>439</v>
      </c>
      <c r="C5" s="14"/>
      <c r="D5" s="260"/>
      <c r="E5" s="261"/>
      <c r="F5" s="261"/>
      <c r="G5" s="261"/>
      <c r="H5" s="261"/>
      <c r="I5" s="261"/>
      <c r="J5" s="261"/>
      <c r="K5" s="262"/>
      <c r="L5" s="9"/>
      <c r="M5" s="6"/>
      <c r="N5" s="9"/>
      <c r="O5" s="6"/>
      <c r="P5" s="18"/>
      <c r="Q5" s="67"/>
    </row>
    <row r="6" spans="1:17" s="3" customFormat="1" ht="10" x14ac:dyDescent="0.2">
      <c r="B6" s="3" t="s">
        <v>438</v>
      </c>
      <c r="C6" s="14"/>
      <c r="D6" s="260"/>
      <c r="E6" s="261"/>
      <c r="F6" s="261"/>
      <c r="G6" s="261"/>
      <c r="H6" s="261"/>
      <c r="I6" s="261"/>
      <c r="J6" s="261"/>
      <c r="K6" s="262"/>
      <c r="L6" s="9"/>
      <c r="M6" s="6"/>
      <c r="N6" s="9"/>
      <c r="O6" s="6"/>
      <c r="P6" s="18"/>
      <c r="Q6" s="67"/>
    </row>
    <row r="7" spans="1:17" s="3" customFormat="1" ht="10" x14ac:dyDescent="0.2">
      <c r="B7" s="3" t="s">
        <v>440</v>
      </c>
      <c r="C7" s="14"/>
      <c r="D7" s="260"/>
      <c r="E7" s="261"/>
      <c r="F7" s="261"/>
      <c r="G7" s="261"/>
      <c r="H7" s="261"/>
      <c r="I7" s="261"/>
      <c r="J7" s="261"/>
      <c r="K7" s="262"/>
      <c r="L7" s="9"/>
      <c r="M7" s="6"/>
      <c r="N7" s="9"/>
      <c r="O7" s="6"/>
      <c r="P7" s="18"/>
      <c r="Q7" s="67"/>
    </row>
    <row r="8" spans="1:17" s="3" customFormat="1" ht="10" x14ac:dyDescent="0.2">
      <c r="B8" s="3" t="s">
        <v>441</v>
      </c>
      <c r="C8" s="14"/>
      <c r="D8" s="263"/>
      <c r="E8" s="264"/>
      <c r="F8" s="264"/>
      <c r="G8" s="264"/>
      <c r="H8" s="264"/>
      <c r="I8" s="264"/>
      <c r="J8" s="264"/>
      <c r="K8" s="265"/>
      <c r="L8" s="9"/>
      <c r="M8" s="6"/>
      <c r="N8" s="9"/>
      <c r="O8" s="6"/>
      <c r="P8" s="18"/>
      <c r="Q8" s="67"/>
    </row>
    <row r="9" spans="1:17" s="3" customFormat="1" ht="7.5" customHeight="1" x14ac:dyDescent="0.2">
      <c r="C9" s="14"/>
      <c r="E9" s="6"/>
      <c r="F9" s="6"/>
      <c r="G9" s="6"/>
      <c r="H9" s="21"/>
      <c r="I9" s="6"/>
      <c r="J9" s="21"/>
      <c r="K9" s="6"/>
      <c r="L9" s="9"/>
      <c r="M9" s="6"/>
      <c r="N9" s="9"/>
      <c r="O9" s="6"/>
      <c r="P9" s="18"/>
      <c r="Q9" s="67"/>
    </row>
    <row r="10" spans="1:17" s="22" customFormat="1" ht="0.75" customHeight="1" x14ac:dyDescent="0.25">
      <c r="A10" s="116"/>
      <c r="B10" s="116"/>
      <c r="C10" s="116"/>
      <c r="D10" s="116"/>
      <c r="E10" s="117"/>
      <c r="F10" s="116"/>
      <c r="G10" s="116"/>
      <c r="H10" s="116"/>
      <c r="I10" s="116"/>
      <c r="J10" s="118"/>
      <c r="K10" s="116"/>
      <c r="L10" s="116"/>
      <c r="M10" s="116"/>
      <c r="N10" s="116"/>
      <c r="O10" s="116"/>
      <c r="P10" s="90"/>
      <c r="Q10" s="254"/>
    </row>
    <row r="11" spans="1:17" s="3" customFormat="1" ht="10" x14ac:dyDescent="0.2">
      <c r="A11" s="119"/>
      <c r="B11" s="120" t="s">
        <v>442</v>
      </c>
      <c r="C11" s="121"/>
      <c r="D11" s="119"/>
      <c r="E11" s="122"/>
      <c r="F11" s="122"/>
      <c r="G11" s="122"/>
      <c r="H11" s="123"/>
      <c r="I11" s="122"/>
      <c r="J11" s="123"/>
      <c r="K11" s="124"/>
      <c r="L11" s="125"/>
      <c r="M11" s="124"/>
      <c r="N11" s="125"/>
      <c r="O11" s="122"/>
      <c r="P11" s="18"/>
      <c r="Q11" s="67"/>
    </row>
    <row r="12" spans="1:17" s="138" customFormat="1" ht="9" x14ac:dyDescent="0.2">
      <c r="A12" s="130"/>
      <c r="B12" s="130"/>
      <c r="C12" s="131" t="s">
        <v>443</v>
      </c>
      <c r="D12" s="130"/>
      <c r="E12" s="132" t="s">
        <v>0</v>
      </c>
      <c r="F12" s="130"/>
      <c r="G12" s="130" t="s">
        <v>1</v>
      </c>
      <c r="H12" s="131"/>
      <c r="I12" s="133" t="s">
        <v>444</v>
      </c>
      <c r="J12" s="131" t="s">
        <v>444</v>
      </c>
      <c r="K12" s="134"/>
      <c r="L12" s="135" t="s">
        <v>445</v>
      </c>
      <c r="M12" s="134"/>
      <c r="N12" s="136" t="s">
        <v>446</v>
      </c>
      <c r="O12" s="130" t="s">
        <v>447</v>
      </c>
      <c r="P12" s="137" t="s">
        <v>448</v>
      </c>
      <c r="Q12" s="255" t="s">
        <v>449</v>
      </c>
    </row>
    <row r="13" spans="1:17" s="3" customFormat="1" ht="1" customHeight="1" x14ac:dyDescent="0.2">
      <c r="A13" s="126"/>
      <c r="B13" s="126"/>
      <c r="C13" s="127"/>
      <c r="D13" s="126"/>
      <c r="E13" s="124"/>
      <c r="F13" s="124"/>
      <c r="G13" s="124"/>
      <c r="H13" s="128"/>
      <c r="I13" s="124"/>
      <c r="J13" s="128"/>
      <c r="K13" s="124"/>
      <c r="L13" s="129"/>
      <c r="M13" s="124"/>
      <c r="N13" s="129"/>
      <c r="O13" s="124"/>
      <c r="P13" s="18"/>
      <c r="Q13" s="67"/>
    </row>
    <row r="14" spans="1:17" s="3" customFormat="1" ht="4.5" customHeight="1" x14ac:dyDescent="0.2">
      <c r="C14" s="14"/>
      <c r="E14" s="6"/>
      <c r="F14" s="6"/>
      <c r="G14" s="6"/>
      <c r="H14" s="21"/>
      <c r="I14" s="6"/>
      <c r="J14" s="21"/>
      <c r="K14" s="6"/>
      <c r="L14" s="9"/>
      <c r="M14" s="6"/>
      <c r="N14" s="9"/>
      <c r="O14" s="6"/>
      <c r="P14" s="18"/>
      <c r="Q14" s="67"/>
    </row>
    <row r="15" spans="1:17" s="3" customFormat="1" ht="11" customHeight="1" x14ac:dyDescent="0.2">
      <c r="C15" s="175">
        <v>1</v>
      </c>
      <c r="E15" s="98" t="s">
        <v>521</v>
      </c>
      <c r="F15" s="6"/>
      <c r="G15" s="6" t="s">
        <v>520</v>
      </c>
      <c r="H15" s="21"/>
      <c r="I15" s="6"/>
      <c r="J15" s="21"/>
      <c r="K15" s="6"/>
      <c r="L15" s="9">
        <f>VLOOKUP(E15,'Prijslijst 2025'!$A$1:$C$303,3,FALSE)</f>
        <v>521</v>
      </c>
      <c r="M15" s="193"/>
      <c r="N15" s="9">
        <f>C15*L15</f>
        <v>521</v>
      </c>
      <c r="O15" s="10" t="str">
        <f>VLOOKUP(E15,'Prijslijst 2025'!$A$1:$G$279,4,FALSE)</f>
        <v>AQ</v>
      </c>
      <c r="P15" s="18"/>
      <c r="Q15" s="67"/>
    </row>
    <row r="16" spans="1:17" s="3" customFormat="1" ht="5" customHeight="1" x14ac:dyDescent="0.2">
      <c r="C16" s="70"/>
      <c r="E16" s="68"/>
      <c r="F16" s="6"/>
      <c r="G16" s="6"/>
      <c r="H16" s="21"/>
      <c r="I16" s="6"/>
      <c r="J16" s="21"/>
      <c r="K16" s="6"/>
      <c r="L16" s="9"/>
      <c r="M16" s="6"/>
      <c r="N16" s="9"/>
      <c r="O16" s="10"/>
      <c r="P16" s="18"/>
      <c r="Q16" s="67"/>
    </row>
    <row r="17" spans="1:17" s="3" customFormat="1" ht="11" customHeight="1" x14ac:dyDescent="0.2">
      <c r="C17" s="71"/>
      <c r="E17" s="98" t="s">
        <v>604</v>
      </c>
      <c r="F17" s="23"/>
      <c r="G17" s="23" t="s">
        <v>605</v>
      </c>
      <c r="H17" s="21"/>
      <c r="I17" s="6"/>
      <c r="J17" s="21"/>
      <c r="K17" s="6"/>
      <c r="L17" s="9">
        <f>VLOOKUP(E17,'Prijslijst 2025'!$A$1:$C$303,3,FALSE)</f>
        <v>15.05</v>
      </c>
      <c r="M17" s="6"/>
      <c r="N17" s="9">
        <f>C17*L17</f>
        <v>0</v>
      </c>
      <c r="O17" s="10" t="str">
        <f>VLOOKUP(E17,'Prijslijst 2025'!$A$1:$G$279,4,FALSE)</f>
        <v>AQ</v>
      </c>
      <c r="P17" s="18"/>
      <c r="Q17" s="67"/>
    </row>
    <row r="18" spans="1:17" s="3" customFormat="1" ht="5" customHeight="1" x14ac:dyDescent="0.2">
      <c r="C18" s="14"/>
      <c r="E18" s="67"/>
      <c r="F18" s="6"/>
      <c r="G18" s="6"/>
      <c r="H18" s="21"/>
      <c r="I18" s="6"/>
      <c r="J18" s="21"/>
      <c r="K18" s="6"/>
      <c r="L18" s="9"/>
      <c r="M18" s="6"/>
      <c r="N18" s="9"/>
      <c r="O18" s="6"/>
      <c r="P18" s="18"/>
      <c r="Q18" s="67"/>
    </row>
    <row r="19" spans="1:17" s="3" customFormat="1" ht="10" x14ac:dyDescent="0.2">
      <c r="C19" s="15"/>
      <c r="E19" s="98" t="s">
        <v>40</v>
      </c>
      <c r="F19" s="6"/>
      <c r="G19" s="6" t="s">
        <v>450</v>
      </c>
      <c r="H19" s="21"/>
      <c r="I19" s="6"/>
      <c r="J19" s="21"/>
      <c r="K19" s="6"/>
      <c r="L19" s="9">
        <f>VLOOKUP(E19,'Prijslijst 2025'!$A$1:$C$303,3,FALSE)</f>
        <v>50.6</v>
      </c>
      <c r="M19" s="6"/>
      <c r="N19" s="9">
        <f>C19*L19</f>
        <v>0</v>
      </c>
      <c r="O19" s="10" t="str">
        <f>VLOOKUP(E19,'Prijslijst 2025'!$A$1:$G$279,4,FALSE)</f>
        <v>AQ</v>
      </c>
      <c r="P19" s="18"/>
      <c r="Q19" s="67"/>
    </row>
    <row r="20" spans="1:17" s="3" customFormat="1" ht="5" customHeight="1" x14ac:dyDescent="0.2">
      <c r="C20" s="14"/>
      <c r="E20" s="67"/>
      <c r="F20" s="6"/>
      <c r="G20" s="6"/>
      <c r="H20" s="21"/>
      <c r="I20" s="6"/>
      <c r="J20" s="21"/>
      <c r="K20" s="6"/>
      <c r="L20" s="9"/>
      <c r="M20" s="6"/>
      <c r="N20" s="9"/>
      <c r="O20" s="10"/>
      <c r="P20" s="18"/>
      <c r="Q20" s="67"/>
    </row>
    <row r="21" spans="1:17" s="3" customFormat="1" ht="10" x14ac:dyDescent="0.2">
      <c r="C21" s="176">
        <f>(((IF(N274,1,0))+E22)+(GESTEP(N274,65)))</f>
        <v>0</v>
      </c>
      <c r="E21" s="98" t="s">
        <v>7</v>
      </c>
      <c r="F21" s="6"/>
      <c r="G21" s="6" t="s">
        <v>455</v>
      </c>
      <c r="H21" s="21"/>
      <c r="I21" s="18">
        <v>4</v>
      </c>
      <c r="J21" s="21">
        <f>C21*I21</f>
        <v>0</v>
      </c>
      <c r="K21" s="6"/>
      <c r="L21" s="9">
        <f>VLOOKUP(E21,'Prijslijst 2025'!$A$1:$C$303,3,FALSE)</f>
        <v>314</v>
      </c>
      <c r="M21" s="6"/>
      <c r="N21" s="9">
        <f>C21*L21</f>
        <v>0</v>
      </c>
      <c r="O21" s="10" t="str">
        <f>VLOOKUP(E21,'Prijslijst 2025'!$A$1:$G$279,4,FALSE)</f>
        <v>AR</v>
      </c>
      <c r="P21" s="18"/>
      <c r="Q21" s="67"/>
    </row>
    <row r="22" spans="1:17" s="3" customFormat="1" ht="5" customHeight="1" x14ac:dyDescent="0.2">
      <c r="C22" s="62"/>
      <c r="E22" s="67"/>
      <c r="F22" s="6"/>
      <c r="G22" s="6"/>
      <c r="H22" s="21"/>
      <c r="I22" s="18"/>
      <c r="J22" s="21"/>
      <c r="K22" s="6"/>
      <c r="L22" s="9"/>
      <c r="M22" s="6"/>
      <c r="N22" s="9"/>
      <c r="O22" s="10"/>
      <c r="P22" s="18"/>
      <c r="Q22" s="67"/>
    </row>
    <row r="23" spans="1:17" s="3" customFormat="1" ht="10.5" customHeight="1" x14ac:dyDescent="0.35">
      <c r="B23"/>
      <c r="C23" s="15"/>
      <c r="E23" s="98" t="s">
        <v>595</v>
      </c>
      <c r="F23" s="6"/>
      <c r="G23" s="6" t="s">
        <v>597</v>
      </c>
      <c r="H23" s="21"/>
      <c r="I23" s="6"/>
      <c r="J23" s="21"/>
      <c r="K23" s="6"/>
      <c r="L23" s="9">
        <f>VLOOKUP(E23,'Prijslijst 2025'!$A$1:$C$303,3,FALSE)</f>
        <v>68.5</v>
      </c>
      <c r="M23" s="6"/>
      <c r="N23" s="9">
        <f>C23*L23</f>
        <v>0</v>
      </c>
      <c r="O23" s="10" t="str">
        <f>VLOOKUP(E23,'Prijslijst 2025'!$A$1:$G$279,4,FALSE)</f>
        <v>AO</v>
      </c>
      <c r="P23" s="18"/>
      <c r="Q23" s="67"/>
    </row>
    <row r="24" spans="1:17" s="3" customFormat="1" ht="3" customHeight="1" x14ac:dyDescent="0.2">
      <c r="C24" s="14"/>
      <c r="E24" s="6"/>
      <c r="F24" s="6"/>
      <c r="G24" s="6"/>
      <c r="H24" s="21"/>
      <c r="I24" s="6"/>
      <c r="J24" s="21"/>
      <c r="K24" s="6"/>
      <c r="L24" s="9"/>
      <c r="M24" s="6"/>
      <c r="N24" s="9"/>
      <c r="O24" s="6"/>
      <c r="P24" s="18"/>
      <c r="Q24" s="67"/>
    </row>
    <row r="25" spans="1:17" s="3" customFormat="1" ht="0.75" customHeight="1" x14ac:dyDescent="0.2">
      <c r="A25" s="126"/>
      <c r="B25" s="126"/>
      <c r="C25" s="127"/>
      <c r="D25" s="126"/>
      <c r="E25" s="124"/>
      <c r="F25" s="124"/>
      <c r="G25" s="124"/>
      <c r="H25" s="128"/>
      <c r="I25" s="124"/>
      <c r="J25" s="128"/>
      <c r="K25" s="124"/>
      <c r="L25" s="129"/>
      <c r="M25" s="124"/>
      <c r="N25" s="129"/>
      <c r="O25" s="124"/>
      <c r="P25" s="18"/>
      <c r="Q25" s="67"/>
    </row>
    <row r="26" spans="1:17" s="3" customFormat="1" ht="10" x14ac:dyDescent="0.2">
      <c r="A26" s="119"/>
      <c r="B26" s="120" t="s">
        <v>869</v>
      </c>
      <c r="C26" s="121"/>
      <c r="D26" s="119"/>
      <c r="E26" s="122"/>
      <c r="F26" s="122"/>
      <c r="G26" s="122"/>
      <c r="H26" s="123"/>
      <c r="I26" s="122"/>
      <c r="J26" s="123"/>
      <c r="K26" s="124"/>
      <c r="L26" s="125"/>
      <c r="M26" s="124"/>
      <c r="N26" s="125"/>
      <c r="O26" s="122"/>
      <c r="P26" s="18"/>
      <c r="Q26" s="67"/>
    </row>
    <row r="27" spans="1:17" s="146" customFormat="1" ht="10" x14ac:dyDescent="0.2">
      <c r="A27" s="130"/>
      <c r="B27" s="130"/>
      <c r="C27" s="139" t="s">
        <v>443</v>
      </c>
      <c r="D27" s="130"/>
      <c r="E27" s="132" t="s">
        <v>0</v>
      </c>
      <c r="F27" s="132"/>
      <c r="G27" s="132" t="s">
        <v>1</v>
      </c>
      <c r="H27" s="140"/>
      <c r="I27" s="141" t="s">
        <v>444</v>
      </c>
      <c r="J27" s="140" t="s">
        <v>444</v>
      </c>
      <c r="K27" s="142"/>
      <c r="L27" s="143" t="s">
        <v>445</v>
      </c>
      <c r="M27" s="142"/>
      <c r="N27" s="144" t="s">
        <v>446</v>
      </c>
      <c r="O27" s="132" t="s">
        <v>447</v>
      </c>
      <c r="P27" s="145"/>
      <c r="Q27" s="192"/>
    </row>
    <row r="28" spans="1:17" s="3" customFormat="1" ht="1.5" customHeight="1" x14ac:dyDescent="0.2">
      <c r="A28" s="126"/>
      <c r="B28" s="126"/>
      <c r="C28" s="127"/>
      <c r="D28" s="126"/>
      <c r="E28" s="124"/>
      <c r="F28" s="124"/>
      <c r="G28" s="124"/>
      <c r="H28" s="128"/>
      <c r="I28" s="124"/>
      <c r="J28" s="128"/>
      <c r="K28" s="124"/>
      <c r="L28" s="129"/>
      <c r="M28" s="124"/>
      <c r="N28" s="129"/>
      <c r="O28" s="124"/>
      <c r="P28" s="18"/>
      <c r="Q28" s="67"/>
    </row>
    <row r="29" spans="1:17" s="3" customFormat="1" ht="4" customHeight="1" x14ac:dyDescent="0.2">
      <c r="C29" s="14"/>
      <c r="E29" s="6"/>
      <c r="F29" s="6"/>
      <c r="G29" s="6"/>
      <c r="H29" s="21"/>
      <c r="I29" s="6"/>
      <c r="J29" s="21"/>
      <c r="K29" s="6"/>
      <c r="L29" s="9"/>
      <c r="M29" s="6"/>
      <c r="N29" s="9"/>
      <c r="O29" s="6"/>
      <c r="P29" s="18"/>
      <c r="Q29" s="67"/>
    </row>
    <row r="30" spans="1:17" s="3" customFormat="1" ht="10" x14ac:dyDescent="0.2">
      <c r="C30" s="15"/>
      <c r="E30" s="68" t="s">
        <v>787</v>
      </c>
      <c r="F30" s="6"/>
      <c r="G30" s="6" t="s">
        <v>1500</v>
      </c>
      <c r="H30" s="21"/>
      <c r="I30" s="18">
        <v>4</v>
      </c>
      <c r="J30" s="21">
        <f>C30*I30</f>
        <v>0</v>
      </c>
      <c r="K30" s="6"/>
      <c r="L30" s="9">
        <f>VLOOKUP(E30,'Prijslijst 2025'!$A$1:$C$475,3,FALSE)</f>
        <v>253</v>
      </c>
      <c r="M30" s="6"/>
      <c r="N30" s="9">
        <f>C30*L30</f>
        <v>0</v>
      </c>
      <c r="O30" s="10" t="str">
        <f>VLOOKUP(E30,'Prijslijst 2025'!$A$1:$G$475,4,FALSE)</f>
        <v>AR</v>
      </c>
      <c r="P30" s="18">
        <f>C30</f>
        <v>0</v>
      </c>
      <c r="Q30" s="67"/>
    </row>
    <row r="31" spans="1:17" s="3" customFormat="1" ht="10" x14ac:dyDescent="0.2">
      <c r="C31" s="15"/>
      <c r="E31" s="68" t="s">
        <v>784</v>
      </c>
      <c r="F31" s="6"/>
      <c r="G31" s="6" t="s">
        <v>1501</v>
      </c>
      <c r="H31" s="21"/>
      <c r="I31" s="18">
        <v>8</v>
      </c>
      <c r="J31" s="21">
        <f>C31*I31</f>
        <v>0</v>
      </c>
      <c r="K31" s="6"/>
      <c r="L31" s="9">
        <f>VLOOKUP(E31,'Prijslijst 2025'!$A$1:$C$475,3,FALSE)</f>
        <v>350</v>
      </c>
      <c r="M31" s="6"/>
      <c r="N31" s="9">
        <f t="shared" ref="N31:N32" si="0">C31*L31</f>
        <v>0</v>
      </c>
      <c r="O31" s="10" t="str">
        <f>VLOOKUP(E31,'Prijslijst 2025'!$A$1:$G$475,4,FALSE)</f>
        <v>AR</v>
      </c>
      <c r="P31" s="18">
        <f>C31</f>
        <v>0</v>
      </c>
      <c r="Q31" s="67"/>
    </row>
    <row r="32" spans="1:17" s="3" customFormat="1" ht="10" x14ac:dyDescent="0.2">
      <c r="C32" s="15"/>
      <c r="E32" s="68" t="s">
        <v>785</v>
      </c>
      <c r="F32" s="6"/>
      <c r="G32" s="6" t="s">
        <v>786</v>
      </c>
      <c r="H32" s="21"/>
      <c r="I32" s="18">
        <v>12</v>
      </c>
      <c r="J32" s="21">
        <f>C32*I32</f>
        <v>0</v>
      </c>
      <c r="K32" s="6"/>
      <c r="L32" s="9">
        <f>VLOOKUP(E32,'Prijslijst 2025'!$A$1:$C$475,3,FALSE)</f>
        <v>434</v>
      </c>
      <c r="M32" s="6"/>
      <c r="N32" s="9">
        <f t="shared" si="0"/>
        <v>0</v>
      </c>
      <c r="O32" s="10" t="str">
        <f>VLOOKUP(E32,'Prijslijst 2025'!$A$1:$G$475,4,FALSE)</f>
        <v>AR</v>
      </c>
      <c r="P32" s="18">
        <f>C32</f>
        <v>0</v>
      </c>
      <c r="Q32" s="67"/>
    </row>
    <row r="33" spans="3:17" ht="5" customHeight="1" x14ac:dyDescent="0.35">
      <c r="E33" s="67"/>
      <c r="I33" s="17"/>
    </row>
    <row r="34" spans="3:17" ht="10" customHeight="1" x14ac:dyDescent="0.35">
      <c r="C34" s="15"/>
      <c r="D34" s="3"/>
      <c r="E34" s="68" t="s">
        <v>15</v>
      </c>
      <c r="F34" s="6"/>
      <c r="G34" s="6" t="s">
        <v>1497</v>
      </c>
      <c r="H34" s="21"/>
      <c r="I34" s="18">
        <v>8</v>
      </c>
      <c r="J34" s="21">
        <f>C34*I34</f>
        <v>0</v>
      </c>
      <c r="K34" s="6"/>
      <c r="L34" s="9">
        <f>VLOOKUP(E34,'Prijslijst 2025'!$A$1:$C$303,3,FALSE)</f>
        <v>472</v>
      </c>
      <c r="M34" s="6"/>
      <c r="N34" s="9">
        <f>C34*L34</f>
        <v>0</v>
      </c>
      <c r="O34" s="10" t="str">
        <f>VLOOKUP(E34,'Prijslijst 2025'!$A$1:$G$279,4,FALSE)</f>
        <v>AR</v>
      </c>
      <c r="P34" s="18">
        <f>C34</f>
        <v>0</v>
      </c>
      <c r="Q34" s="67"/>
    </row>
    <row r="35" spans="3:17" ht="5" customHeight="1" x14ac:dyDescent="0.35">
      <c r="E35" s="67"/>
      <c r="I35" s="17"/>
    </row>
    <row r="36" spans="3:17" ht="10.5" customHeight="1" x14ac:dyDescent="0.35">
      <c r="C36" s="15"/>
      <c r="E36" s="68" t="s">
        <v>518</v>
      </c>
      <c r="G36" s="6" t="s">
        <v>1502</v>
      </c>
      <c r="H36" s="21"/>
      <c r="I36" s="18">
        <v>6</v>
      </c>
      <c r="J36" s="21">
        <f>C36*I36</f>
        <v>0</v>
      </c>
      <c r="K36" s="6"/>
      <c r="L36" s="9">
        <f>VLOOKUP(E36,'Prijslijst 2025'!$A$1:$C$303,3,FALSE)</f>
        <v>437</v>
      </c>
      <c r="M36" s="6"/>
      <c r="N36" s="9">
        <f>C36*L36</f>
        <v>0</v>
      </c>
      <c r="O36" s="10" t="str">
        <f>VLOOKUP(E36,'Prijslijst 2025'!$A$1:$G$279,4,FALSE)</f>
        <v>AR</v>
      </c>
      <c r="P36" s="18">
        <f>C36</f>
        <v>0</v>
      </c>
      <c r="Q36" s="67"/>
    </row>
    <row r="37" spans="3:17" ht="10.5" customHeight="1" x14ac:dyDescent="0.35">
      <c r="C37" s="88"/>
      <c r="E37" s="68" t="s">
        <v>608</v>
      </c>
      <c r="G37" s="6" t="s">
        <v>1503</v>
      </c>
      <c r="H37" s="21"/>
      <c r="I37" s="18">
        <v>6</v>
      </c>
      <c r="J37" s="21">
        <f>C37*I37</f>
        <v>0</v>
      </c>
      <c r="K37" s="6"/>
      <c r="L37" s="9">
        <f>VLOOKUP(E37,'Prijslijst 2025'!$A$1:$C$303,3,FALSE)</f>
        <v>497</v>
      </c>
      <c r="M37" s="6"/>
      <c r="N37" s="9">
        <f>C37*L37</f>
        <v>0</v>
      </c>
      <c r="O37" s="10" t="str">
        <f>VLOOKUP(E37,'Prijslijst 2025'!$A$1:$G$279,4,FALSE)</f>
        <v>AR</v>
      </c>
      <c r="P37" s="18">
        <f>C37</f>
        <v>0</v>
      </c>
      <c r="Q37" s="67"/>
    </row>
    <row r="38" spans="3:17" ht="10.5" customHeight="1" x14ac:dyDescent="0.35">
      <c r="C38" s="15"/>
      <c r="D38" s="3"/>
      <c r="E38" s="68" t="s">
        <v>519</v>
      </c>
      <c r="F38" s="6"/>
      <c r="G38" s="6" t="s">
        <v>1504</v>
      </c>
      <c r="H38" s="21"/>
      <c r="I38" s="18">
        <v>8</v>
      </c>
      <c r="J38" s="21">
        <f>C38*I38</f>
        <v>0</v>
      </c>
      <c r="K38" s="6"/>
      <c r="L38" s="9">
        <f>VLOOKUP(E38,'Prijslijst 2025'!$A$1:$C$303,3,FALSE)</f>
        <v>656</v>
      </c>
      <c r="M38" s="6"/>
      <c r="N38" s="9">
        <f>C38*L38</f>
        <v>0</v>
      </c>
      <c r="O38" s="10" t="str">
        <f>VLOOKUP(E38,'Prijslijst 2025'!$A$1:$G$279,4,FALSE)</f>
        <v>AR</v>
      </c>
      <c r="P38" s="18">
        <f>C38</f>
        <v>0</v>
      </c>
      <c r="Q38" s="67"/>
    </row>
    <row r="39" spans="3:17" ht="4.5" customHeight="1" x14ac:dyDescent="0.35">
      <c r="E39" s="67"/>
      <c r="I39" s="17"/>
    </row>
    <row r="40" spans="3:17" ht="10.5" customHeight="1" x14ac:dyDescent="0.35">
      <c r="C40" s="15"/>
      <c r="E40" s="68" t="s">
        <v>575</v>
      </c>
      <c r="G40" s="6" t="s">
        <v>577</v>
      </c>
      <c r="H40" s="21"/>
      <c r="I40" s="18">
        <v>4</v>
      </c>
      <c r="J40" s="21">
        <f>C40*I40</f>
        <v>0</v>
      </c>
      <c r="K40" s="6"/>
      <c r="L40" s="9">
        <f>VLOOKUP(E40,'Prijslijst 2025'!$A$1:$C$303,3,FALSE)</f>
        <v>499</v>
      </c>
      <c r="M40" s="6"/>
      <c r="N40" s="9">
        <f>C40*L40</f>
        <v>0</v>
      </c>
      <c r="O40" s="10" t="str">
        <f>VLOOKUP(E40,'Prijslijst 2025'!$A$1:$G$279,4,FALSE)</f>
        <v>AR</v>
      </c>
      <c r="P40" s="18">
        <f>C40</f>
        <v>0</v>
      </c>
      <c r="Q40" s="67"/>
    </row>
    <row r="41" spans="3:17" ht="6.5" customHeight="1" x14ac:dyDescent="0.35">
      <c r="E41" s="67"/>
      <c r="G41" s="96" t="s">
        <v>783</v>
      </c>
      <c r="I41" s="17"/>
    </row>
    <row r="42" spans="3:17" ht="10.5" customHeight="1" x14ac:dyDescent="0.35">
      <c r="C42" s="15"/>
      <c r="D42" s="3"/>
      <c r="E42" s="68" t="s">
        <v>788</v>
      </c>
      <c r="F42" s="67"/>
      <c r="G42" s="6" t="s">
        <v>1498</v>
      </c>
      <c r="H42" s="21"/>
      <c r="I42" s="18">
        <v>4</v>
      </c>
      <c r="J42" s="21">
        <f>C42*I42</f>
        <v>0</v>
      </c>
      <c r="K42" s="6"/>
      <c r="L42" s="9">
        <f>VLOOKUP(E42,'Prijslijst 2025'!$A$1:$C$475,3,FALSE)</f>
        <v>264</v>
      </c>
      <c r="M42" s="6"/>
      <c r="N42" s="9">
        <f>C42*L42</f>
        <v>0</v>
      </c>
      <c r="O42" s="10" t="str">
        <f>VLOOKUP(E42,'Prijslijst 2025'!$A$1:$G$475,4,FALSE)</f>
        <v>AR</v>
      </c>
      <c r="P42" s="18">
        <f>C42</f>
        <v>0</v>
      </c>
      <c r="Q42" s="67"/>
    </row>
    <row r="43" spans="3:17" ht="10.5" customHeight="1" x14ac:dyDescent="0.35">
      <c r="C43" s="15"/>
      <c r="D43" s="3"/>
      <c r="E43" s="68" t="s">
        <v>789</v>
      </c>
      <c r="F43" s="67"/>
      <c r="G43" s="6" t="s">
        <v>1499</v>
      </c>
      <c r="H43" s="21"/>
      <c r="I43" s="18">
        <v>8</v>
      </c>
      <c r="J43" s="21">
        <f>C43*I43</f>
        <v>0</v>
      </c>
      <c r="K43" s="6"/>
      <c r="L43" s="9">
        <f>VLOOKUP(E43,'Prijslijst 2025'!$A$1:$C$475,3,FALSE)</f>
        <v>437</v>
      </c>
      <c r="M43" s="6"/>
      <c r="N43" s="9">
        <f>C43*L43</f>
        <v>0</v>
      </c>
      <c r="O43" s="10" t="str">
        <f>VLOOKUP(E43,'Prijslijst 2025'!$A$1:$G$475,4,FALSE)</f>
        <v>AR</v>
      </c>
      <c r="P43" s="18">
        <f>C43</f>
        <v>0</v>
      </c>
      <c r="Q43" s="67"/>
    </row>
    <row r="44" spans="3:17" ht="5" customHeight="1" x14ac:dyDescent="0.35">
      <c r="E44" s="67"/>
      <c r="I44" s="17"/>
    </row>
    <row r="45" spans="3:17" ht="10.5" customHeight="1" x14ac:dyDescent="0.35">
      <c r="C45" s="15"/>
      <c r="D45" s="3"/>
      <c r="E45" s="68" t="s">
        <v>17</v>
      </c>
      <c r="F45" s="6"/>
      <c r="G45" s="6" t="s">
        <v>1505</v>
      </c>
      <c r="H45" s="21"/>
      <c r="I45" s="18">
        <v>4</v>
      </c>
      <c r="J45" s="21">
        <f>C45*I45</f>
        <v>0</v>
      </c>
      <c r="K45" s="6"/>
      <c r="L45" s="9">
        <f>VLOOKUP(E45,'Prijslijst 2025'!$A$1:$C$303,3,FALSE)</f>
        <v>241</v>
      </c>
      <c r="M45" s="6"/>
      <c r="N45" s="9">
        <f>C45*L45</f>
        <v>0</v>
      </c>
      <c r="O45" s="10" t="str">
        <f>VLOOKUP(E45,'Prijslijst 2025'!$A$1:$G$279,4,FALSE)</f>
        <v>AR</v>
      </c>
      <c r="P45" s="18">
        <f>C45</f>
        <v>0</v>
      </c>
      <c r="Q45" s="67"/>
    </row>
    <row r="46" spans="3:17" ht="4.5" customHeight="1" x14ac:dyDescent="0.35">
      <c r="E46" s="67"/>
      <c r="I46" s="17"/>
    </row>
    <row r="47" spans="3:17" ht="10.5" customHeight="1" x14ac:dyDescent="0.35">
      <c r="C47" s="15"/>
      <c r="D47" s="3"/>
      <c r="E47" s="68" t="s">
        <v>19</v>
      </c>
      <c r="F47" s="6"/>
      <c r="G47" s="6" t="s">
        <v>1506</v>
      </c>
      <c r="H47" s="21"/>
      <c r="I47" s="18">
        <v>6</v>
      </c>
      <c r="J47" s="21">
        <f>C47*I47</f>
        <v>0</v>
      </c>
      <c r="K47" s="6"/>
      <c r="L47" s="9">
        <f>VLOOKUP(E47,'Prijslijst 2025'!$A$1:$C$303,3,FALSE)</f>
        <v>278</v>
      </c>
      <c r="M47" s="6"/>
      <c r="N47" s="9">
        <f>C47*L47</f>
        <v>0</v>
      </c>
      <c r="O47" s="10" t="str">
        <f>VLOOKUP(E47,'Prijslijst 2025'!$A$1:$G$279,4,FALSE)</f>
        <v>AR</v>
      </c>
      <c r="P47" s="18">
        <f>C47</f>
        <v>0</v>
      </c>
      <c r="Q47" s="67"/>
    </row>
    <row r="48" spans="3:17" ht="5.5" customHeight="1" x14ac:dyDescent="0.35">
      <c r="E48" s="67"/>
      <c r="I48" s="17"/>
    </row>
    <row r="49" spans="1:17" ht="10.5" customHeight="1" x14ac:dyDescent="0.35">
      <c r="B49" s="198" t="e" vm="1">
        <v>#VALUE!</v>
      </c>
      <c r="C49" s="15"/>
      <c r="D49" s="3"/>
      <c r="E49" s="68" t="s">
        <v>1540</v>
      </c>
      <c r="F49" s="67"/>
      <c r="G49" s="6" t="s">
        <v>1548</v>
      </c>
      <c r="H49" s="21"/>
      <c r="I49" s="18">
        <v>4</v>
      </c>
      <c r="J49" s="21">
        <f>C49*I49</f>
        <v>0</v>
      </c>
      <c r="K49" s="6"/>
      <c r="L49" s="9">
        <f>VLOOKUP(E49,'Prijslijst 2025'!$A$1:$C$999,3,FALSE)</f>
        <v>194</v>
      </c>
      <c r="M49" s="6"/>
      <c r="N49" s="9">
        <f>C49*L49</f>
        <v>0</v>
      </c>
      <c r="O49" s="10" t="str">
        <f>VLOOKUP(E49,'Prijslijst 2025'!$A$1:$G$999,4,FALSE)</f>
        <v>AR</v>
      </c>
      <c r="P49" s="18">
        <f>C49</f>
        <v>0</v>
      </c>
      <c r="Q49" s="67"/>
    </row>
    <row r="50" spans="1:17" ht="10.5" customHeight="1" x14ac:dyDescent="0.35">
      <c r="B50" s="198" t="e" vm="2">
        <v>#VALUE!</v>
      </c>
      <c r="C50" s="15"/>
      <c r="D50" s="3"/>
      <c r="E50" s="68" t="s">
        <v>1541</v>
      </c>
      <c r="F50" s="67"/>
      <c r="G50" s="6" t="s">
        <v>1549</v>
      </c>
      <c r="H50" s="21"/>
      <c r="I50" s="18">
        <v>8</v>
      </c>
      <c r="J50" s="21">
        <f t="shared" ref="J50:J52" si="1">C50*I50</f>
        <v>0</v>
      </c>
      <c r="K50" s="6"/>
      <c r="L50" s="9">
        <f>VLOOKUP(E50,'Prijslijst 2025'!$A$1:$C$999,3,FALSE)</f>
        <v>263</v>
      </c>
      <c r="M50" s="6"/>
      <c r="N50" s="9">
        <f t="shared" ref="N50:N52" si="2">C50*L50</f>
        <v>0</v>
      </c>
      <c r="O50" s="10" t="str">
        <f>VLOOKUP(E50,'Prijslijst 2025'!$A$1:$G$999,4,FALSE)</f>
        <v>AR</v>
      </c>
      <c r="P50" s="18">
        <f t="shared" ref="P50:P52" si="3">C50</f>
        <v>0</v>
      </c>
      <c r="Q50" s="67"/>
    </row>
    <row r="51" spans="1:17" ht="10.5" customHeight="1" x14ac:dyDescent="0.35">
      <c r="B51" s="198"/>
      <c r="C51" s="15"/>
      <c r="D51" s="3"/>
      <c r="E51" s="68" t="s">
        <v>1542</v>
      </c>
      <c r="F51" s="67"/>
      <c r="G51" s="6" t="s">
        <v>1545</v>
      </c>
      <c r="H51" s="21"/>
      <c r="I51" s="18">
        <v>4</v>
      </c>
      <c r="J51" s="21">
        <f t="shared" si="1"/>
        <v>0</v>
      </c>
      <c r="K51" s="6"/>
      <c r="L51" s="9">
        <f>VLOOKUP(E51,'Prijslijst 2025'!$A$1:$C$999,3,FALSE)</f>
        <v>194</v>
      </c>
      <c r="M51" s="6"/>
      <c r="N51" s="9">
        <f t="shared" si="2"/>
        <v>0</v>
      </c>
      <c r="O51" s="10" t="str">
        <f>VLOOKUP(E51,'Prijslijst 2025'!$A$1:$G$999,4,FALSE)</f>
        <v>AR</v>
      </c>
      <c r="P51" s="18">
        <f t="shared" si="3"/>
        <v>0</v>
      </c>
      <c r="Q51" s="67"/>
    </row>
    <row r="52" spans="1:17" ht="10.5" customHeight="1" x14ac:dyDescent="0.35">
      <c r="B52" s="198" t="e" vm="3">
        <v>#VALUE!</v>
      </c>
      <c r="C52" s="15"/>
      <c r="D52" s="3"/>
      <c r="E52" s="68" t="s">
        <v>1543</v>
      </c>
      <c r="F52" s="67"/>
      <c r="G52" s="6" t="s">
        <v>1544</v>
      </c>
      <c r="H52" s="21"/>
      <c r="I52" s="18">
        <v>8</v>
      </c>
      <c r="J52" s="21">
        <f t="shared" si="1"/>
        <v>0</v>
      </c>
      <c r="K52" s="6"/>
      <c r="L52" s="9">
        <f>VLOOKUP(E52,'Prijslijst 2025'!$A$1:$C$999,3,FALSE)</f>
        <v>280</v>
      </c>
      <c r="M52" s="6"/>
      <c r="N52" s="9">
        <f t="shared" si="2"/>
        <v>0</v>
      </c>
      <c r="O52" s="10" t="str">
        <f>VLOOKUP(E52,'Prijslijst 2025'!$A$1:$G$999,4,FALSE)</f>
        <v>AR</v>
      </c>
      <c r="P52" s="18">
        <f t="shared" si="3"/>
        <v>0</v>
      </c>
      <c r="Q52" s="67"/>
    </row>
    <row r="53" spans="1:17" ht="4.5" customHeight="1" x14ac:dyDescent="0.35">
      <c r="I53" s="17"/>
    </row>
    <row r="54" spans="1:17" ht="0.75" customHeight="1" x14ac:dyDescent="0.35">
      <c r="A54" s="126"/>
      <c r="B54" s="126"/>
      <c r="C54" s="127"/>
      <c r="D54" s="126"/>
      <c r="E54" s="124"/>
      <c r="F54" s="124"/>
      <c r="G54" s="124"/>
      <c r="H54" s="128"/>
      <c r="I54" s="124"/>
      <c r="J54" s="128"/>
      <c r="K54" s="124"/>
      <c r="L54" s="129"/>
      <c r="M54" s="124"/>
      <c r="N54" s="129"/>
      <c r="O54" s="124"/>
      <c r="P54" s="18"/>
      <c r="Q54" s="67"/>
    </row>
    <row r="55" spans="1:17" ht="10.5" customHeight="1" x14ac:dyDescent="0.35">
      <c r="A55" s="119"/>
      <c r="B55" s="120" t="s">
        <v>870</v>
      </c>
      <c r="C55" s="121"/>
      <c r="D55" s="119"/>
      <c r="E55" s="122"/>
      <c r="F55" s="122"/>
      <c r="G55" s="122"/>
      <c r="H55" s="123"/>
      <c r="I55" s="122"/>
      <c r="J55" s="123"/>
      <c r="K55" s="124"/>
      <c r="L55" s="125"/>
      <c r="M55" s="124"/>
      <c r="N55" s="125"/>
      <c r="O55" s="122"/>
      <c r="P55" s="18"/>
      <c r="Q55" s="67"/>
    </row>
    <row r="56" spans="1:17" s="147" customFormat="1" x14ac:dyDescent="0.35">
      <c r="A56" s="130"/>
      <c r="B56" s="130"/>
      <c r="C56" s="139" t="s">
        <v>443</v>
      </c>
      <c r="D56" s="130"/>
      <c r="E56" s="132" t="s">
        <v>0</v>
      </c>
      <c r="F56" s="132"/>
      <c r="G56" s="132" t="s">
        <v>1</v>
      </c>
      <c r="H56" s="140"/>
      <c r="I56" s="132"/>
      <c r="J56" s="140"/>
      <c r="K56" s="142"/>
      <c r="L56" s="143" t="s">
        <v>445</v>
      </c>
      <c r="M56" s="142"/>
      <c r="N56" s="144" t="s">
        <v>446</v>
      </c>
      <c r="O56" s="132" t="s">
        <v>447</v>
      </c>
      <c r="P56" s="145"/>
      <c r="Q56" s="192"/>
    </row>
    <row r="57" spans="1:17" ht="3" customHeight="1" x14ac:dyDescent="0.35"/>
    <row r="58" spans="1:17" ht="11" customHeight="1" x14ac:dyDescent="0.35">
      <c r="C58" s="15"/>
      <c r="D58" s="3"/>
      <c r="E58" s="68" t="s">
        <v>1288</v>
      </c>
      <c r="F58" s="6"/>
      <c r="G58" s="6" t="s">
        <v>451</v>
      </c>
      <c r="H58" s="21"/>
      <c r="I58" s="6"/>
      <c r="J58" s="21"/>
      <c r="K58" s="6"/>
      <c r="L58" s="9">
        <f>VLOOKUP(E58,'Prijslijst 2025'!$A$1:$C$303,3,FALSE)</f>
        <v>57.2</v>
      </c>
      <c r="M58" s="6"/>
      <c r="N58" s="9">
        <f>C58*L58</f>
        <v>0</v>
      </c>
      <c r="O58" s="10" t="str">
        <f>VLOOKUP(E58,'Prijslijst 2025'!$A$1:$G$279,4,FALSE)</f>
        <v>AR</v>
      </c>
      <c r="P58" s="18">
        <f>C58</f>
        <v>0</v>
      </c>
      <c r="Q58" s="67"/>
    </row>
    <row r="59" spans="1:17" ht="10.5" customHeight="1" x14ac:dyDescent="0.35">
      <c r="C59" s="15"/>
      <c r="D59" s="3"/>
      <c r="E59" s="68" t="s">
        <v>1289</v>
      </c>
      <c r="F59" s="6"/>
      <c r="G59" s="6" t="s">
        <v>452</v>
      </c>
      <c r="H59" s="21"/>
      <c r="I59" s="6"/>
      <c r="J59" s="21"/>
      <c r="K59" s="6"/>
      <c r="L59" s="9">
        <f>VLOOKUP(E59,'Prijslijst 2025'!$A$1:$C$303,3,FALSE)</f>
        <v>87</v>
      </c>
      <c r="M59" s="6"/>
      <c r="N59" s="9">
        <f>C59*L59</f>
        <v>0</v>
      </c>
      <c r="O59" s="10" t="str">
        <f>VLOOKUP(E59,'Prijslijst 2025'!$A$1:$G$279,4,FALSE)</f>
        <v>AR</v>
      </c>
      <c r="P59" s="18">
        <f>C59</f>
        <v>0</v>
      </c>
      <c r="Q59" s="67"/>
    </row>
    <row r="60" spans="1:17" ht="3" customHeight="1" x14ac:dyDescent="0.35"/>
    <row r="61" spans="1:17" ht="10.5" customHeight="1" x14ac:dyDescent="0.35">
      <c r="A61" s="119"/>
      <c r="B61" s="120" t="s">
        <v>802</v>
      </c>
      <c r="C61" s="121"/>
      <c r="D61" s="119"/>
      <c r="E61" s="122"/>
      <c r="F61" s="122"/>
      <c r="G61" s="122"/>
      <c r="H61" s="123"/>
      <c r="I61" s="122"/>
      <c r="J61" s="123"/>
      <c r="K61" s="124"/>
      <c r="L61" s="125"/>
      <c r="M61" s="124"/>
      <c r="N61" s="125"/>
      <c r="O61" s="122"/>
      <c r="P61" s="18"/>
      <c r="Q61" s="67"/>
    </row>
    <row r="62" spans="1:17" s="147" customFormat="1" ht="10.5" customHeight="1" x14ac:dyDescent="0.35">
      <c r="A62" s="130"/>
      <c r="B62" s="130"/>
      <c r="C62" s="139" t="s">
        <v>443</v>
      </c>
      <c r="D62" s="130"/>
      <c r="E62" s="132" t="s">
        <v>0</v>
      </c>
      <c r="F62" s="132"/>
      <c r="G62" s="132" t="s">
        <v>1</v>
      </c>
      <c r="H62" s="140"/>
      <c r="I62" s="132"/>
      <c r="J62" s="140"/>
      <c r="K62" s="142"/>
      <c r="L62" s="143" t="s">
        <v>445</v>
      </c>
      <c r="M62" s="142"/>
      <c r="N62" s="144" t="s">
        <v>446</v>
      </c>
      <c r="O62" s="132" t="s">
        <v>447</v>
      </c>
      <c r="P62" s="145"/>
      <c r="Q62" s="192"/>
    </row>
    <row r="63" spans="1:17" ht="0.75" customHeight="1" x14ac:dyDescent="0.35">
      <c r="A63" s="126"/>
      <c r="B63" s="126"/>
      <c r="C63" s="127"/>
      <c r="D63" s="126"/>
      <c r="E63" s="124"/>
      <c r="F63" s="124"/>
      <c r="G63" s="124"/>
      <c r="H63" s="128"/>
      <c r="I63" s="124"/>
      <c r="J63" s="128"/>
      <c r="K63" s="124"/>
      <c r="L63" s="129"/>
      <c r="M63" s="124"/>
      <c r="N63" s="129"/>
      <c r="O63" s="124"/>
      <c r="P63" s="18"/>
      <c r="Q63" s="67"/>
    </row>
    <row r="64" spans="1:17" ht="3" customHeight="1" x14ac:dyDescent="0.35"/>
    <row r="65" spans="1:17" ht="10.5" customHeight="1" x14ac:dyDescent="0.35">
      <c r="C65" s="15"/>
      <c r="D65" s="3"/>
      <c r="E65" s="68" t="s">
        <v>42</v>
      </c>
      <c r="F65" s="6"/>
      <c r="G65" s="6" t="s">
        <v>453</v>
      </c>
      <c r="H65" s="21"/>
      <c r="I65" s="6"/>
      <c r="J65" s="21"/>
      <c r="K65" s="6"/>
      <c r="L65" s="9">
        <f>VLOOKUP(E65,'Prijslijst 2025'!$A$1:$C$303,3,FALSE)</f>
        <v>63.3</v>
      </c>
      <c r="M65" s="6"/>
      <c r="N65" s="9">
        <f>C65*L65</f>
        <v>0</v>
      </c>
      <c r="O65" s="10" t="str">
        <f>VLOOKUP(E65,'Prijslijst 2025'!$A$1:$G$279,4,FALSE)</f>
        <v>AQ</v>
      </c>
      <c r="P65" s="18">
        <f>C65</f>
        <v>0</v>
      </c>
      <c r="Q65" s="67"/>
    </row>
    <row r="66" spans="1:17" ht="10.5" customHeight="1" x14ac:dyDescent="0.35">
      <c r="C66" s="15"/>
      <c r="D66" s="3"/>
      <c r="E66" s="68" t="s">
        <v>44</v>
      </c>
      <c r="F66" s="6"/>
      <c r="G66" s="6" t="s">
        <v>454</v>
      </c>
      <c r="H66" s="21"/>
      <c r="I66" s="6"/>
      <c r="J66" s="21"/>
      <c r="K66" s="6"/>
      <c r="L66" s="9">
        <f>VLOOKUP(E66,'Prijslijst 2025'!$A$1:$C$303,3,FALSE)</f>
        <v>72</v>
      </c>
      <c r="M66" s="6"/>
      <c r="N66" s="9">
        <f>C66*L66</f>
        <v>0</v>
      </c>
      <c r="O66" s="10" t="str">
        <f>VLOOKUP(E66,'Prijslijst 2025'!$A$1:$G$279,4,FALSE)</f>
        <v>AQ</v>
      </c>
      <c r="P66" s="18">
        <f>C66</f>
        <v>0</v>
      </c>
      <c r="Q66" s="67"/>
    </row>
    <row r="67" spans="1:17" ht="4" customHeight="1" x14ac:dyDescent="0.35">
      <c r="E67" s="67"/>
    </row>
    <row r="68" spans="1:17" ht="10.5" customHeight="1" x14ac:dyDescent="0.35">
      <c r="A68" s="119"/>
      <c r="B68" s="120" t="s">
        <v>800</v>
      </c>
      <c r="C68" s="121"/>
      <c r="D68" s="119"/>
      <c r="E68" s="122"/>
      <c r="F68" s="122"/>
      <c r="G68" s="122"/>
      <c r="H68" s="123"/>
      <c r="I68" s="122"/>
      <c r="J68" s="123"/>
      <c r="K68" s="124"/>
      <c r="L68" s="125"/>
      <c r="M68" s="124"/>
      <c r="N68" s="125"/>
      <c r="O68" s="122"/>
      <c r="P68" s="18"/>
      <c r="Q68" s="67"/>
    </row>
    <row r="69" spans="1:17" s="147" customFormat="1" ht="10.5" customHeight="1" x14ac:dyDescent="0.35">
      <c r="A69" s="130"/>
      <c r="B69" s="130"/>
      <c r="C69" s="139" t="s">
        <v>443</v>
      </c>
      <c r="D69" s="130"/>
      <c r="E69" s="132" t="s">
        <v>0</v>
      </c>
      <c r="F69" s="132"/>
      <c r="G69" s="132" t="s">
        <v>1</v>
      </c>
      <c r="H69" s="140"/>
      <c r="I69" s="132"/>
      <c r="J69" s="140"/>
      <c r="K69" s="142"/>
      <c r="L69" s="143" t="s">
        <v>445</v>
      </c>
      <c r="M69" s="142"/>
      <c r="N69" s="144" t="s">
        <v>446</v>
      </c>
      <c r="O69" s="132" t="s">
        <v>447</v>
      </c>
      <c r="P69" s="145"/>
      <c r="Q69" s="192"/>
    </row>
    <row r="70" spans="1:17" ht="0.75" customHeight="1" x14ac:dyDescent="0.35">
      <c r="A70" s="126"/>
      <c r="B70" s="126"/>
      <c r="C70" s="127"/>
      <c r="D70" s="126"/>
      <c r="E70" s="124"/>
      <c r="F70" s="124"/>
      <c r="G70" s="124"/>
      <c r="H70" s="128"/>
      <c r="I70" s="124"/>
      <c r="J70" s="128"/>
      <c r="K70" s="124"/>
      <c r="L70" s="129"/>
      <c r="M70" s="124"/>
      <c r="N70" s="129"/>
      <c r="O70" s="124"/>
      <c r="P70" s="18"/>
      <c r="Q70" s="67"/>
    </row>
    <row r="71" spans="1:17" ht="3.5" customHeight="1" x14ac:dyDescent="0.35"/>
    <row r="72" spans="1:17" ht="10.5" customHeight="1" x14ac:dyDescent="0.35">
      <c r="C72" s="15"/>
      <c r="D72" s="3"/>
      <c r="E72" s="68" t="s">
        <v>48</v>
      </c>
      <c r="F72" s="6"/>
      <c r="G72" s="6" t="s">
        <v>1507</v>
      </c>
      <c r="H72" s="21"/>
      <c r="I72" s="6"/>
      <c r="J72" s="21"/>
      <c r="K72" s="6"/>
      <c r="L72" s="9">
        <f>VLOOKUP(E72,'Prijslijst 2025'!$A$1:$C$303,3,FALSE)</f>
        <v>105</v>
      </c>
      <c r="M72" s="6"/>
      <c r="N72" s="9">
        <f>C72*L72</f>
        <v>0</v>
      </c>
      <c r="O72" s="10" t="str">
        <f>VLOOKUP(E72,'Prijslijst 2025'!$A$1:$G$279,4,FALSE)</f>
        <v>AQ</v>
      </c>
      <c r="P72" s="18">
        <f>C72</f>
        <v>0</v>
      </c>
      <c r="Q72" s="67"/>
    </row>
    <row r="73" spans="1:17" ht="10.5" customHeight="1" x14ac:dyDescent="0.35">
      <c r="C73" s="15"/>
      <c r="D73" s="3"/>
      <c r="E73" s="68" t="s">
        <v>50</v>
      </c>
      <c r="F73" s="6"/>
      <c r="G73" s="6" t="s">
        <v>1508</v>
      </c>
      <c r="H73" s="21"/>
      <c r="I73" s="6"/>
      <c r="J73" s="21"/>
      <c r="K73" s="6"/>
      <c r="L73" s="9">
        <f>VLOOKUP(E73,'Prijslijst 2025'!$A$1:$C$303,3,FALSE)</f>
        <v>113</v>
      </c>
      <c r="M73" s="6"/>
      <c r="N73" s="9">
        <f>C73*L73</f>
        <v>0</v>
      </c>
      <c r="O73" s="10" t="str">
        <f>VLOOKUP(E73,'Prijslijst 2025'!$A$1:$G$279,4,FALSE)</f>
        <v>AQ</v>
      </c>
      <c r="P73" s="18">
        <f>C73</f>
        <v>0</v>
      </c>
      <c r="Q73" s="67"/>
    </row>
    <row r="74" spans="1:17" ht="10.5" customHeight="1" x14ac:dyDescent="0.35">
      <c r="C74" s="15"/>
      <c r="D74" s="3"/>
      <c r="E74" s="68" t="s">
        <v>52</v>
      </c>
      <c r="F74" s="6"/>
      <c r="G74" s="6" t="s">
        <v>1509</v>
      </c>
      <c r="H74" s="21"/>
      <c r="I74" s="6"/>
      <c r="J74" s="21"/>
      <c r="K74" s="6"/>
      <c r="L74" s="9">
        <f>VLOOKUP(E74,'Prijslijst 2025'!$A$1:$C$303,3,FALSE)</f>
        <v>124</v>
      </c>
      <c r="M74" s="6"/>
      <c r="N74" s="9">
        <f>C74*L74</f>
        <v>0</v>
      </c>
      <c r="O74" s="10" t="str">
        <f>VLOOKUP(E74,'Prijslijst 2025'!$A$1:$G$279,4,FALSE)</f>
        <v>AQ</v>
      </c>
      <c r="P74" s="18">
        <f>C74</f>
        <v>0</v>
      </c>
      <c r="Q74" s="67"/>
    </row>
    <row r="75" spans="1:17" ht="5" customHeight="1" x14ac:dyDescent="0.35">
      <c r="E75" s="67"/>
    </row>
    <row r="76" spans="1:17" ht="10.5" customHeight="1" x14ac:dyDescent="0.35">
      <c r="C76" s="15"/>
      <c r="D76" s="3"/>
      <c r="E76" s="68" t="s">
        <v>54</v>
      </c>
      <c r="F76" s="6"/>
      <c r="G76" s="6" t="s">
        <v>1510</v>
      </c>
      <c r="H76" s="21"/>
      <c r="I76" s="6"/>
      <c r="J76" s="21"/>
      <c r="K76" s="6"/>
      <c r="L76" s="9">
        <f>VLOOKUP(E76,'Prijslijst 2025'!$A$1:$C$303,3,FALSE)</f>
        <v>169</v>
      </c>
      <c r="M76" s="6"/>
      <c r="N76" s="9">
        <f>C76*L76</f>
        <v>0</v>
      </c>
      <c r="O76" s="10" t="str">
        <f>VLOOKUP(E76,'Prijslijst 2025'!$A$1:$G$279,4,FALSE)</f>
        <v>AQ</v>
      </c>
      <c r="P76" s="18">
        <f>C76</f>
        <v>0</v>
      </c>
      <c r="Q76" s="67"/>
    </row>
    <row r="77" spans="1:17" ht="10.5" customHeight="1" x14ac:dyDescent="0.35">
      <c r="C77" s="15"/>
      <c r="D77" s="3"/>
      <c r="E77" s="68" t="s">
        <v>56</v>
      </c>
      <c r="F77" s="6"/>
      <c r="G77" s="6" t="s">
        <v>1511</v>
      </c>
      <c r="H77" s="21"/>
      <c r="I77" s="6"/>
      <c r="J77" s="21"/>
      <c r="K77" s="6"/>
      <c r="L77" s="9">
        <f>VLOOKUP(E77,'Prijslijst 2025'!$A$1:$C$303,3,FALSE)</f>
        <v>179</v>
      </c>
      <c r="M77" s="6"/>
      <c r="N77" s="9">
        <f>C77*L77</f>
        <v>0</v>
      </c>
      <c r="O77" s="10" t="str">
        <f>VLOOKUP(E77,'Prijslijst 2025'!$A$1:$G$279,4,FALSE)</f>
        <v>AQ</v>
      </c>
      <c r="P77" s="18">
        <f>C77</f>
        <v>0</v>
      </c>
      <c r="Q77" s="67"/>
    </row>
    <row r="78" spans="1:17" ht="4.5" customHeight="1" x14ac:dyDescent="0.35">
      <c r="E78" s="67"/>
    </row>
    <row r="79" spans="1:17" ht="10.5" customHeight="1" x14ac:dyDescent="0.35">
      <c r="C79" s="15"/>
      <c r="D79" s="3"/>
      <c r="E79" s="68" t="s">
        <v>58</v>
      </c>
      <c r="F79" s="6"/>
      <c r="G79" s="6" t="s">
        <v>1512</v>
      </c>
      <c r="H79" s="21"/>
      <c r="I79" s="6"/>
      <c r="J79" s="21"/>
      <c r="K79" s="6"/>
      <c r="L79" s="9">
        <f>VLOOKUP(E79,'Prijslijst 2025'!$A$1:$C$303,3,FALSE)</f>
        <v>121</v>
      </c>
      <c r="M79" s="6"/>
      <c r="N79" s="9">
        <f>C79*L79</f>
        <v>0</v>
      </c>
      <c r="O79" s="10" t="str">
        <f>VLOOKUP(E79,'Prijslijst 2025'!$A$1:$G$279,4,FALSE)</f>
        <v>AQ</v>
      </c>
      <c r="P79" s="18">
        <f>C79</f>
        <v>0</v>
      </c>
      <c r="Q79" s="67"/>
    </row>
    <row r="80" spans="1:17" ht="10.5" customHeight="1" x14ac:dyDescent="0.35">
      <c r="C80" s="15"/>
      <c r="D80" s="3"/>
      <c r="E80" s="68" t="s">
        <v>60</v>
      </c>
      <c r="F80" s="6"/>
      <c r="G80" s="6" t="s">
        <v>1513</v>
      </c>
      <c r="H80" s="21"/>
      <c r="I80" s="6"/>
      <c r="J80" s="21"/>
      <c r="K80" s="6"/>
      <c r="L80" s="9">
        <f>VLOOKUP(E80,'Prijslijst 2025'!$A$1:$C$303,3,FALSE)</f>
        <v>131</v>
      </c>
      <c r="M80" s="6"/>
      <c r="N80" s="9">
        <f>C80*L80</f>
        <v>0</v>
      </c>
      <c r="O80" s="10" t="str">
        <f>VLOOKUP(E80,'Prijslijst 2025'!$A$1:$G$279,4,FALSE)</f>
        <v>AQ</v>
      </c>
      <c r="P80" s="18">
        <f>C80</f>
        <v>0</v>
      </c>
      <c r="Q80" s="67"/>
    </row>
    <row r="81" spans="1:17" ht="4.5" customHeight="1" x14ac:dyDescent="0.35">
      <c r="E81" s="67"/>
    </row>
    <row r="82" spans="1:17" ht="10.5" customHeight="1" x14ac:dyDescent="0.35">
      <c r="C82" s="15"/>
      <c r="D82" s="3"/>
      <c r="E82" s="68" t="s">
        <v>259</v>
      </c>
      <c r="F82" s="6"/>
      <c r="G82" s="6" t="s">
        <v>456</v>
      </c>
      <c r="H82" s="21"/>
      <c r="I82" s="6"/>
      <c r="J82" s="21"/>
      <c r="K82" s="6"/>
      <c r="L82" s="9">
        <f>VLOOKUP(E82,'Prijslijst 2025'!$A$1:$C$303,3,FALSE)</f>
        <v>159</v>
      </c>
      <c r="M82" s="6"/>
      <c r="N82" s="9">
        <f>C82*L82</f>
        <v>0</v>
      </c>
      <c r="O82" s="10" t="str">
        <f>VLOOKUP(E82,'Prijslijst 2025'!$A$1:$G$279,4,FALSE)</f>
        <v>AQ</v>
      </c>
      <c r="P82" s="18">
        <f>C82</f>
        <v>0</v>
      </c>
      <c r="Q82" s="67"/>
    </row>
    <row r="83" spans="1:17" ht="10.5" customHeight="1" x14ac:dyDescent="0.35">
      <c r="C83" s="15"/>
      <c r="D83" s="3"/>
      <c r="E83" s="68" t="s">
        <v>261</v>
      </c>
      <c r="F83" s="6"/>
      <c r="G83" s="6" t="s">
        <v>1514</v>
      </c>
      <c r="H83" s="21"/>
      <c r="I83" s="6"/>
      <c r="J83" s="21"/>
      <c r="K83" s="6"/>
      <c r="L83" s="9">
        <f>VLOOKUP(E83,'Prijslijst 2025'!$A$1:$C$303,3,FALSE)</f>
        <v>199</v>
      </c>
      <c r="M83" s="6"/>
      <c r="N83" s="9">
        <f>C83*L83</f>
        <v>0</v>
      </c>
      <c r="O83" s="10" t="str">
        <f>VLOOKUP(E83,'Prijslijst 2025'!$A$1:$G$279,4,FALSE)</f>
        <v>AQ</v>
      </c>
      <c r="P83" s="18">
        <f>C83</f>
        <v>0</v>
      </c>
      <c r="Q83" s="67"/>
    </row>
    <row r="84" spans="1:17" ht="3.5" customHeight="1" x14ac:dyDescent="0.35">
      <c r="C84" s="14"/>
      <c r="D84" s="3"/>
      <c r="E84" s="68"/>
      <c r="F84" s="6"/>
      <c r="G84" s="6"/>
      <c r="H84" s="21"/>
      <c r="I84" s="6"/>
      <c r="J84" s="21"/>
      <c r="K84" s="6"/>
      <c r="L84" s="9"/>
      <c r="M84" s="6"/>
      <c r="N84" s="9"/>
      <c r="O84" s="10"/>
      <c r="P84" s="18"/>
      <c r="Q84" s="67"/>
    </row>
    <row r="85" spans="1:17" ht="1.5" customHeight="1" x14ac:dyDescent="0.35">
      <c r="A85" s="126"/>
      <c r="B85" s="126"/>
      <c r="C85" s="127"/>
      <c r="D85" s="126"/>
      <c r="E85" s="124"/>
      <c r="F85" s="124"/>
      <c r="G85" s="124"/>
      <c r="H85" s="128"/>
      <c r="I85" s="124"/>
      <c r="J85" s="128"/>
      <c r="K85" s="124"/>
      <c r="L85" s="129"/>
      <c r="M85" s="124"/>
      <c r="N85" s="129"/>
      <c r="O85" s="124"/>
      <c r="P85" s="18"/>
      <c r="Q85" s="67"/>
    </row>
    <row r="86" spans="1:17" ht="10.5" customHeight="1" x14ac:dyDescent="0.35">
      <c r="A86" s="149"/>
      <c r="B86" s="150" t="s">
        <v>803</v>
      </c>
      <c r="C86" s="151"/>
      <c r="D86" s="152"/>
      <c r="E86" s="153"/>
      <c r="F86" s="154"/>
      <c r="G86" s="154"/>
      <c r="H86" s="155"/>
      <c r="I86" s="154"/>
      <c r="J86" s="155"/>
      <c r="K86" s="124"/>
      <c r="L86" s="156"/>
      <c r="M86" s="124"/>
      <c r="N86" s="156"/>
      <c r="O86" s="157"/>
      <c r="P86" s="18"/>
      <c r="Q86" s="67"/>
    </row>
    <row r="87" spans="1:17" s="147" customFormat="1" ht="10.5" customHeight="1" x14ac:dyDescent="0.35">
      <c r="A87" s="158"/>
      <c r="B87" s="158"/>
      <c r="C87" s="139" t="s">
        <v>443</v>
      </c>
      <c r="D87" s="130"/>
      <c r="E87" s="132" t="s">
        <v>0</v>
      </c>
      <c r="F87" s="132"/>
      <c r="G87" s="132" t="s">
        <v>1</v>
      </c>
      <c r="H87" s="140"/>
      <c r="I87" s="132"/>
      <c r="J87" s="140"/>
      <c r="K87" s="142"/>
      <c r="L87" s="143" t="s">
        <v>445</v>
      </c>
      <c r="M87" s="142"/>
      <c r="N87" s="144" t="s">
        <v>446</v>
      </c>
      <c r="O87" s="132" t="s">
        <v>447</v>
      </c>
      <c r="P87" s="148"/>
      <c r="Q87" s="256"/>
    </row>
    <row r="88" spans="1:17" ht="2.5" customHeight="1" x14ac:dyDescent="0.35">
      <c r="C88" s="14"/>
      <c r="D88" s="3"/>
      <c r="E88" s="68"/>
      <c r="F88" s="6"/>
      <c r="G88" s="6"/>
      <c r="H88" s="21"/>
      <c r="I88" s="6"/>
      <c r="J88" s="21"/>
      <c r="K88" s="6"/>
      <c r="L88" s="9"/>
      <c r="M88" s="6"/>
      <c r="N88" s="9"/>
      <c r="O88" s="10"/>
      <c r="P88" s="18"/>
      <c r="Q88" s="67"/>
    </row>
    <row r="89" spans="1:17" ht="10.5" customHeight="1" x14ac:dyDescent="0.35">
      <c r="C89" s="15"/>
      <c r="D89" s="3"/>
      <c r="E89" s="68" t="s">
        <v>703</v>
      </c>
      <c r="F89" s="6"/>
      <c r="G89" s="6" t="s">
        <v>715</v>
      </c>
      <c r="H89" s="21"/>
      <c r="I89" s="6"/>
      <c r="J89" s="21"/>
      <c r="K89" s="6"/>
      <c r="L89" s="9">
        <f>VLOOKUP(E89,'Prijslijst 2025'!$A$1:$C$469,3,FALSE)</f>
        <v>103</v>
      </c>
      <c r="M89" s="6"/>
      <c r="N89" s="9">
        <f>C89*L89</f>
        <v>0</v>
      </c>
      <c r="O89" s="10" t="str">
        <f>VLOOKUP(E89,'Prijslijst 2025'!$A$1:$G$469,4,FALSE)</f>
        <v>AH</v>
      </c>
      <c r="P89" s="18"/>
      <c r="Q89" s="67"/>
    </row>
    <row r="90" spans="1:17" ht="10.5" customHeight="1" x14ac:dyDescent="0.35">
      <c r="C90" s="15"/>
      <c r="D90" s="3"/>
      <c r="E90" s="68" t="s">
        <v>705</v>
      </c>
      <c r="F90" s="6"/>
      <c r="G90" s="6" t="s">
        <v>716</v>
      </c>
      <c r="H90" s="21"/>
      <c r="I90" s="6"/>
      <c r="J90" s="21"/>
      <c r="K90" s="6"/>
      <c r="L90" s="9">
        <f>VLOOKUP(E90,'Prijslijst 2025'!$A$1:$C$469,3,FALSE)</f>
        <v>116</v>
      </c>
      <c r="M90" s="6"/>
      <c r="N90" s="9">
        <f t="shared" ref="N90:N93" si="4">C90*L90</f>
        <v>0</v>
      </c>
      <c r="O90" s="10" t="str">
        <f>VLOOKUP(E90,'Prijslijst 2025'!$A$1:$G$469,4,FALSE)</f>
        <v>AH</v>
      </c>
      <c r="P90" s="18"/>
      <c r="Q90" s="67"/>
    </row>
    <row r="91" spans="1:17" ht="10.5" customHeight="1" x14ac:dyDescent="0.35">
      <c r="C91" s="15"/>
      <c r="D91" s="3"/>
      <c r="E91" s="68" t="s">
        <v>706</v>
      </c>
      <c r="F91" s="6"/>
      <c r="G91" s="6" t="s">
        <v>714</v>
      </c>
      <c r="H91" s="21"/>
      <c r="I91" s="6"/>
      <c r="J91" s="21"/>
      <c r="K91" s="6"/>
      <c r="L91" s="9">
        <f>VLOOKUP(E91,'Prijslijst 2025'!$A$1:$C$469,3,FALSE)</f>
        <v>101</v>
      </c>
      <c r="M91" s="6"/>
      <c r="N91" s="9">
        <f t="shared" si="4"/>
        <v>0</v>
      </c>
      <c r="O91" s="10" t="str">
        <f>VLOOKUP(E91,'Prijslijst 2025'!$A$1:$G$469,4,FALSE)</f>
        <v>AE</v>
      </c>
      <c r="P91" s="18"/>
      <c r="Q91" s="67"/>
    </row>
    <row r="92" spans="1:17" ht="10.5" customHeight="1" x14ac:dyDescent="0.35">
      <c r="C92" s="15"/>
      <c r="D92" s="3"/>
      <c r="E92" s="68" t="s">
        <v>708</v>
      </c>
      <c r="F92" s="6"/>
      <c r="G92" s="6" t="s">
        <v>879</v>
      </c>
      <c r="H92" s="21"/>
      <c r="I92" s="6"/>
      <c r="J92" s="21"/>
      <c r="K92" s="6"/>
      <c r="L92" s="9">
        <f>VLOOKUP(E92,'Prijslijst 2025'!$A$1:$C$469,3,FALSE)</f>
        <v>126</v>
      </c>
      <c r="M92" s="6"/>
      <c r="N92" s="9">
        <f t="shared" si="4"/>
        <v>0</v>
      </c>
      <c r="O92" s="10" t="str">
        <f>VLOOKUP(E92,'Prijslijst 2025'!$A$1:$G$469,4,FALSE)</f>
        <v>AH</v>
      </c>
      <c r="P92" s="18"/>
      <c r="Q92" s="67"/>
    </row>
    <row r="93" spans="1:17" ht="10.5" customHeight="1" x14ac:dyDescent="0.35">
      <c r="C93" s="15"/>
      <c r="D93" s="3"/>
      <c r="E93" s="68" t="s">
        <v>710</v>
      </c>
      <c r="F93" s="6"/>
      <c r="G93" s="6" t="s">
        <v>873</v>
      </c>
      <c r="H93" s="21"/>
      <c r="I93" s="6"/>
      <c r="J93" s="21"/>
      <c r="K93" s="6"/>
      <c r="L93" s="9">
        <f>VLOOKUP(E93,'Prijslijst 2025'!$A$1:$C$469,3,FALSE)</f>
        <v>50.6</v>
      </c>
      <c r="M93" s="6"/>
      <c r="N93" s="9">
        <f t="shared" si="4"/>
        <v>0</v>
      </c>
      <c r="O93" s="10" t="str">
        <f>VLOOKUP(E93,'Prijslijst 2025'!$A$1:$G$469,4,FALSE)</f>
        <v>AH</v>
      </c>
      <c r="P93" s="18"/>
      <c r="Q93" s="67"/>
    </row>
    <row r="94" spans="1:17" ht="10.5" customHeight="1" x14ac:dyDescent="0.35">
      <c r="C94" s="89" t="s">
        <v>702</v>
      </c>
      <c r="D94" s="3"/>
      <c r="E94" s="68"/>
      <c r="F94" s="6"/>
      <c r="G94" s="6"/>
      <c r="H94" s="21"/>
      <c r="I94" s="6"/>
      <c r="J94" s="21"/>
      <c r="K94" s="6"/>
      <c r="L94" s="9"/>
      <c r="M94" s="6"/>
      <c r="N94" s="9"/>
      <c r="O94" s="10"/>
      <c r="P94" s="18"/>
      <c r="Q94" s="67"/>
    </row>
    <row r="95" spans="1:17" ht="10.5" customHeight="1" x14ac:dyDescent="0.35">
      <c r="C95" s="15"/>
      <c r="D95" s="3"/>
      <c r="E95" s="68" t="s">
        <v>653</v>
      </c>
      <c r="F95" s="6"/>
      <c r="G95" s="6" t="s">
        <v>712</v>
      </c>
      <c r="H95" s="21"/>
      <c r="I95" s="6"/>
      <c r="J95" s="2"/>
      <c r="K95" s="6"/>
      <c r="L95" s="9">
        <f>VLOOKUP(E95,'Prijslijst 2025'!$A$1:$C$469,3,FALSE)</f>
        <v>62.1</v>
      </c>
      <c r="M95" s="6"/>
      <c r="N95" s="9">
        <f t="shared" ref="N95:N96" si="5">C95*L95</f>
        <v>0</v>
      </c>
      <c r="O95" s="10" t="str">
        <f>VLOOKUP(E95,'Prijslijst 2025'!$A$1:$G$469,4,FALSE)</f>
        <v>AQ</v>
      </c>
      <c r="P95" s="18"/>
      <c r="Q95" s="67">
        <f>C95</f>
        <v>0</v>
      </c>
    </row>
    <row r="96" spans="1:17" ht="10.5" customHeight="1" x14ac:dyDescent="0.35">
      <c r="C96" s="15"/>
      <c r="D96" s="3"/>
      <c r="E96" s="68" t="s">
        <v>654</v>
      </c>
      <c r="F96" s="6"/>
      <c r="G96" s="6" t="s">
        <v>713</v>
      </c>
      <c r="H96" s="21"/>
      <c r="I96" s="6"/>
      <c r="J96" s="21"/>
      <c r="K96" s="6"/>
      <c r="L96" s="9">
        <f>VLOOKUP(E96,'Prijslijst 2025'!$A$1:$C$469,3,FALSE)</f>
        <v>73.599999999999994</v>
      </c>
      <c r="M96" s="6"/>
      <c r="N96" s="9">
        <f t="shared" si="5"/>
        <v>0</v>
      </c>
      <c r="O96" s="10" t="str">
        <f>VLOOKUP(E96,'Prijslijst 2025'!$A$1:$G$469,4,FALSE)</f>
        <v>AQ</v>
      </c>
      <c r="P96" s="18"/>
      <c r="Q96" s="67">
        <f t="shared" ref="Q96" si="6">C96</f>
        <v>0</v>
      </c>
    </row>
    <row r="97" spans="2:17" ht="3" customHeight="1" x14ac:dyDescent="0.35">
      <c r="C97" s="14"/>
      <c r="D97" s="3"/>
      <c r="E97" s="68"/>
      <c r="F97" s="6"/>
      <c r="G97" s="6"/>
      <c r="H97" s="21"/>
      <c r="I97" s="6"/>
      <c r="J97" s="21"/>
      <c r="K97" s="6"/>
      <c r="L97" s="9"/>
      <c r="M97" s="6"/>
      <c r="N97" s="9"/>
      <c r="O97" s="10"/>
      <c r="P97" s="18"/>
      <c r="Q97" s="67"/>
    </row>
    <row r="98" spans="2:17" ht="10.5" customHeight="1" x14ac:dyDescent="0.35">
      <c r="C98" s="15"/>
      <c r="D98" s="3"/>
      <c r="E98" s="68" t="s">
        <v>665</v>
      </c>
      <c r="F98" s="6"/>
      <c r="G98" s="6" t="s">
        <v>717</v>
      </c>
      <c r="H98" s="21"/>
      <c r="I98" s="6"/>
      <c r="J98" s="21"/>
      <c r="K98" s="6"/>
      <c r="L98" s="9">
        <f>VLOOKUP(E98,'Prijslijst 2025'!$A$1:$C$469,3,FALSE)</f>
        <v>122</v>
      </c>
      <c r="M98" s="6"/>
      <c r="N98" s="9">
        <f t="shared" ref="N98:N99" si="7">C98*L98</f>
        <v>0</v>
      </c>
      <c r="O98" s="10" t="str">
        <f>VLOOKUP(E98,'Prijslijst 2025'!$A$1:$G$469,4,FALSE)</f>
        <v>AQ</v>
      </c>
      <c r="P98" s="18"/>
      <c r="Q98" s="67">
        <f t="shared" ref="Q98:Q99" si="8">C98</f>
        <v>0</v>
      </c>
    </row>
    <row r="99" spans="2:17" ht="10.5" customHeight="1" x14ac:dyDescent="0.35">
      <c r="C99" s="15"/>
      <c r="D99" s="3"/>
      <c r="E99" s="68" t="s">
        <v>676</v>
      </c>
      <c r="F99" s="6"/>
      <c r="G99" s="6" t="s">
        <v>718</v>
      </c>
      <c r="H99" s="21"/>
      <c r="I99" s="6"/>
      <c r="J99" s="21"/>
      <c r="K99" s="6"/>
      <c r="L99" s="9">
        <f>VLOOKUP(E99,'Prijslijst 2025'!$A$1:$C$469,3,FALSE)</f>
        <v>122</v>
      </c>
      <c r="M99" s="6"/>
      <c r="N99" s="9">
        <f t="shared" si="7"/>
        <v>0</v>
      </c>
      <c r="O99" s="10" t="str">
        <f>VLOOKUP(E99,'Prijslijst 2025'!$A$1:$G$469,4,FALSE)</f>
        <v>AQ</v>
      </c>
      <c r="P99" s="18"/>
      <c r="Q99" s="67">
        <f t="shared" si="8"/>
        <v>0</v>
      </c>
    </row>
    <row r="100" spans="2:17" ht="3.5" customHeight="1" x14ac:dyDescent="0.35">
      <c r="C100" s="14"/>
      <c r="D100" s="3"/>
      <c r="E100" s="68"/>
      <c r="F100" s="6"/>
      <c r="G100" s="6"/>
      <c r="H100" s="21"/>
      <c r="I100" s="6"/>
      <c r="J100" s="21"/>
      <c r="K100" s="6"/>
      <c r="L100" s="9"/>
      <c r="M100" s="6"/>
      <c r="N100" s="9"/>
      <c r="O100" s="10"/>
      <c r="P100" s="18"/>
      <c r="Q100" s="67"/>
    </row>
    <row r="101" spans="2:17" ht="10.5" customHeight="1" x14ac:dyDescent="0.35">
      <c r="B101" s="198" t="e" vm="4">
        <v>#VALUE!</v>
      </c>
      <c r="C101" s="15"/>
      <c r="D101" s="3"/>
      <c r="E101" s="68" t="s">
        <v>1320</v>
      </c>
      <c r="F101" s="6"/>
      <c r="G101" s="6" t="s">
        <v>1389</v>
      </c>
      <c r="H101" s="21"/>
      <c r="I101" s="6"/>
      <c r="J101" s="21"/>
      <c r="K101" s="6"/>
      <c r="L101" s="9">
        <f>VLOOKUP(E101,'Prijslijst 2025'!$A$1:$C$780,3,FALSE)</f>
        <v>66.3</v>
      </c>
      <c r="M101" s="6"/>
      <c r="N101" s="9">
        <f t="shared" ref="N101:N103" si="9">C101*L101</f>
        <v>0</v>
      </c>
      <c r="O101" s="10" t="str">
        <f>VLOOKUP(E101,'Prijslijst 2025'!$A$1:$G$780,4,FALSE)</f>
        <v>AQ</v>
      </c>
      <c r="P101" s="18"/>
      <c r="Q101" s="67">
        <f>C101</f>
        <v>0</v>
      </c>
    </row>
    <row r="102" spans="2:17" ht="10.5" customHeight="1" x14ac:dyDescent="0.35">
      <c r="B102" s="198" t="e" vm="4">
        <v>#VALUE!</v>
      </c>
      <c r="C102" s="15"/>
      <c r="D102" s="3"/>
      <c r="E102" s="68" t="s">
        <v>1321</v>
      </c>
      <c r="F102" s="6"/>
      <c r="G102" s="6" t="s">
        <v>1390</v>
      </c>
      <c r="H102" s="21"/>
      <c r="I102" s="6"/>
      <c r="J102" s="21"/>
      <c r="K102" s="6"/>
      <c r="L102" s="225">
        <f>VLOOKUP(E102,'Prijslijst 2025'!$A$1:$C$780,3,FALSE)</f>
        <v>76.5</v>
      </c>
      <c r="M102" s="226"/>
      <c r="N102" s="225">
        <f t="shared" si="9"/>
        <v>0</v>
      </c>
      <c r="O102" s="227" t="str">
        <f>VLOOKUP(E102,'Prijslijst 2025'!$A$1:$G$780,4,FALSE)</f>
        <v>AQ</v>
      </c>
      <c r="P102" s="18"/>
      <c r="Q102" s="67">
        <f>C102</f>
        <v>0</v>
      </c>
    </row>
    <row r="103" spans="2:17" ht="10.5" customHeight="1" x14ac:dyDescent="0.35">
      <c r="B103" s="198" t="e" vm="5">
        <v>#VALUE!</v>
      </c>
      <c r="C103" s="15"/>
      <c r="D103" s="3"/>
      <c r="E103" s="68" t="s">
        <v>1322</v>
      </c>
      <c r="F103" s="6"/>
      <c r="G103" s="6" t="s">
        <v>1391</v>
      </c>
      <c r="H103" s="21"/>
      <c r="I103" s="6"/>
      <c r="J103" s="21"/>
      <c r="K103" s="6"/>
      <c r="L103" s="9">
        <f>VLOOKUP(E103,'Prijslijst 2025'!$A$1:$C$780,3,FALSE)</f>
        <v>76.5</v>
      </c>
      <c r="M103" s="6"/>
      <c r="N103" s="9">
        <f t="shared" si="9"/>
        <v>0</v>
      </c>
      <c r="O103" s="10" t="str">
        <f>VLOOKUP(E103,'Prijslijst 2025'!$A$1:$G$780,4,FALSE)</f>
        <v>AQ</v>
      </c>
      <c r="P103" s="18"/>
      <c r="Q103" s="67">
        <f>C103</f>
        <v>0</v>
      </c>
    </row>
    <row r="104" spans="2:17" ht="3.5" customHeight="1" x14ac:dyDescent="0.35">
      <c r="C104" s="14"/>
      <c r="D104" s="3"/>
      <c r="E104" s="68"/>
      <c r="F104" s="6"/>
      <c r="G104" s="6"/>
      <c r="H104" s="21"/>
      <c r="I104" s="6"/>
      <c r="J104" s="21"/>
      <c r="K104" s="6"/>
      <c r="L104" s="9"/>
      <c r="M104" s="6"/>
      <c r="N104" s="9"/>
      <c r="O104" s="10"/>
      <c r="P104" s="18"/>
      <c r="Q104" s="67"/>
    </row>
    <row r="105" spans="2:17" ht="10.5" customHeight="1" x14ac:dyDescent="0.35">
      <c r="B105" s="259" t="e" vm="6">
        <v>#VALUE!</v>
      </c>
      <c r="C105" s="15"/>
      <c r="D105" s="3"/>
      <c r="E105" s="68" t="s">
        <v>1323</v>
      </c>
      <c r="F105" s="6"/>
      <c r="G105" s="6" t="s">
        <v>1394</v>
      </c>
      <c r="H105" s="21"/>
      <c r="I105" s="6"/>
      <c r="J105" s="21"/>
      <c r="K105" s="6"/>
      <c r="L105" s="9">
        <f>VLOOKUP(E105,'Prijslijst 2025'!$A$1:$C$780,3,FALSE)</f>
        <v>70.400000000000006</v>
      </c>
      <c r="M105" s="6"/>
      <c r="N105" s="9">
        <f t="shared" ref="N105:N106" si="10">C105*L105</f>
        <v>0</v>
      </c>
      <c r="O105" s="10" t="str">
        <f>VLOOKUP(E105,'Prijslijst 2025'!$A$1:$G$780,4,FALSE)</f>
        <v>AQ</v>
      </c>
      <c r="P105" s="18"/>
      <c r="Q105" s="67"/>
    </row>
    <row r="106" spans="2:17" ht="10.5" customHeight="1" x14ac:dyDescent="0.35">
      <c r="B106" s="259"/>
      <c r="C106" s="15"/>
      <c r="D106" s="3"/>
      <c r="E106" s="68" t="s">
        <v>1324</v>
      </c>
      <c r="F106" s="6"/>
      <c r="G106" s="6" t="s">
        <v>1395</v>
      </c>
      <c r="H106" s="21"/>
      <c r="I106" s="6"/>
      <c r="J106" s="21"/>
      <c r="K106" s="6"/>
      <c r="L106" s="9">
        <f>VLOOKUP(E106,'Prijslijst 2025'!$A$1:$C$780,3,FALSE)</f>
        <v>70.400000000000006</v>
      </c>
      <c r="M106" s="6"/>
      <c r="N106" s="9">
        <f t="shared" si="10"/>
        <v>0</v>
      </c>
      <c r="O106" s="10" t="str">
        <f>VLOOKUP(E106,'Prijslijst 2025'!$A$1:$G$780,4,FALSE)</f>
        <v>AQ</v>
      </c>
      <c r="P106" s="18"/>
      <c r="Q106" s="67"/>
    </row>
    <row r="107" spans="2:17" ht="3.5" customHeight="1" x14ac:dyDescent="0.35">
      <c r="C107" s="14"/>
      <c r="D107" s="3"/>
      <c r="E107" s="68"/>
      <c r="F107" s="6"/>
      <c r="G107" s="6"/>
      <c r="H107" s="21"/>
      <c r="I107" s="6"/>
      <c r="J107" s="21"/>
      <c r="K107" s="6"/>
      <c r="L107" s="9"/>
      <c r="M107" s="6"/>
      <c r="N107" s="9"/>
      <c r="O107" s="10"/>
      <c r="P107" s="18"/>
      <c r="Q107" s="67"/>
    </row>
    <row r="108" spans="2:17" ht="10.5" customHeight="1" x14ac:dyDescent="0.35">
      <c r="B108" s="198" t="e" vm="7">
        <v>#VALUE!</v>
      </c>
      <c r="C108" s="15"/>
      <c r="D108" s="3"/>
      <c r="E108" s="68" t="s">
        <v>1369</v>
      </c>
      <c r="F108" s="6"/>
      <c r="G108" s="6" t="s">
        <v>1392</v>
      </c>
      <c r="H108" s="21"/>
      <c r="I108" s="6"/>
      <c r="J108" s="21"/>
      <c r="K108" s="6"/>
      <c r="L108" s="9">
        <f>VLOOKUP(E108,'Prijslijst 2025'!$A$1:$C$780,3,FALSE)</f>
        <v>5.35</v>
      </c>
      <c r="M108" s="6"/>
      <c r="N108" s="9">
        <f t="shared" ref="N108:N109" si="11">C108*L108</f>
        <v>0</v>
      </c>
      <c r="O108" s="10" t="str">
        <f>VLOOKUP(E108,'Prijslijst 2025'!$A$1:$G$780,4,FALSE)</f>
        <v>A3</v>
      </c>
      <c r="P108" s="18"/>
      <c r="Q108" s="67"/>
    </row>
    <row r="109" spans="2:17" ht="10.5" customHeight="1" x14ac:dyDescent="0.35">
      <c r="B109" s="198" t="e" vm="8">
        <v>#VALUE!</v>
      </c>
      <c r="C109" s="15"/>
      <c r="D109" s="3"/>
      <c r="E109" s="68" t="s">
        <v>1381</v>
      </c>
      <c r="F109" s="6"/>
      <c r="G109" s="6" t="s">
        <v>1393</v>
      </c>
      <c r="H109" s="21"/>
      <c r="I109" s="6"/>
      <c r="J109" s="21"/>
      <c r="K109" s="6"/>
      <c r="L109" s="9">
        <f>VLOOKUP(E109,'Prijslijst 2025'!$A$1:$C$780,3,FALSE)</f>
        <v>7.55</v>
      </c>
      <c r="M109" s="6"/>
      <c r="N109" s="9">
        <f t="shared" si="11"/>
        <v>0</v>
      </c>
      <c r="O109" s="10" t="str">
        <f>VLOOKUP(E109,'Prijslijst 2025'!$A$1:$G$780,4,FALSE)</f>
        <v>A3</v>
      </c>
      <c r="P109" s="18"/>
      <c r="Q109" s="67"/>
    </row>
    <row r="110" spans="2:17" ht="3.5" customHeight="1" x14ac:dyDescent="0.35">
      <c r="B110" s="198"/>
      <c r="C110" s="14"/>
      <c r="D110" s="3"/>
      <c r="E110" s="68"/>
      <c r="F110" s="6"/>
      <c r="G110" s="6"/>
      <c r="H110" s="21"/>
      <c r="I110" s="6"/>
      <c r="J110" s="21"/>
      <c r="K110" s="6"/>
      <c r="L110" s="9"/>
      <c r="M110" s="6"/>
      <c r="N110" s="9"/>
      <c r="O110" s="10"/>
      <c r="P110" s="18"/>
      <c r="Q110" s="67"/>
    </row>
    <row r="111" spans="2:17" ht="10.5" customHeight="1" x14ac:dyDescent="0.35">
      <c r="B111" s="198" t="e" vm="9">
        <v>#VALUE!</v>
      </c>
      <c r="C111" s="15"/>
      <c r="D111" s="3"/>
      <c r="E111" s="68" t="s">
        <v>1351</v>
      </c>
      <c r="F111" s="6"/>
      <c r="G111" s="6" t="s">
        <v>1397</v>
      </c>
      <c r="H111" s="21"/>
      <c r="I111" s="6"/>
      <c r="J111" s="21"/>
      <c r="K111" s="6"/>
      <c r="L111" s="9">
        <f>VLOOKUP(E111,'Prijslijst 2025'!$A$1:$C$780,3,FALSE)</f>
        <v>685</v>
      </c>
      <c r="M111" s="6"/>
      <c r="N111" s="9">
        <f t="shared" ref="N111:N112" si="12">C111*L111</f>
        <v>0</v>
      </c>
      <c r="O111" s="10" t="str">
        <f>VLOOKUP(E111,'Prijslijst 2025'!$A$1:$G$780,4,FALSE)</f>
        <v>AL</v>
      </c>
      <c r="P111" s="18"/>
      <c r="Q111" s="67">
        <f>C111</f>
        <v>0</v>
      </c>
    </row>
    <row r="112" spans="2:17" ht="10.5" customHeight="1" x14ac:dyDescent="0.35">
      <c r="B112" s="198" t="e" vm="10">
        <v>#VALUE!</v>
      </c>
      <c r="C112" s="15"/>
      <c r="D112" s="3"/>
      <c r="E112" s="68" t="s">
        <v>1350</v>
      </c>
      <c r="F112" s="6"/>
      <c r="G112" s="6" t="s">
        <v>1396</v>
      </c>
      <c r="H112" s="21"/>
      <c r="I112" s="6"/>
      <c r="J112" s="21"/>
      <c r="K112" s="6"/>
      <c r="L112" s="9">
        <f>VLOOKUP(E112,'Prijslijst 2025'!$A$1:$C$780,3,FALSE)</f>
        <v>685</v>
      </c>
      <c r="M112" s="6"/>
      <c r="N112" s="9">
        <f t="shared" si="12"/>
        <v>0</v>
      </c>
      <c r="O112" s="10" t="str">
        <f>VLOOKUP(E112,'Prijslijst 2025'!$A$1:$G$780,4,FALSE)</f>
        <v>AL</v>
      </c>
      <c r="P112" s="18"/>
      <c r="Q112" s="67">
        <f>C112</f>
        <v>0</v>
      </c>
    </row>
    <row r="113" spans="1:17" ht="8.5" customHeight="1" x14ac:dyDescent="0.35">
      <c r="B113" s="198"/>
      <c r="C113" s="14"/>
      <c r="D113" s="3"/>
      <c r="E113" s="68"/>
      <c r="F113" s="6"/>
      <c r="G113" s="200" t="s">
        <v>1538</v>
      </c>
      <c r="H113" s="21"/>
      <c r="I113" s="6"/>
      <c r="J113" s="21"/>
      <c r="K113" s="6"/>
      <c r="L113" s="9"/>
      <c r="M113" s="6"/>
      <c r="N113" s="9"/>
      <c r="O113" s="10"/>
      <c r="P113" s="18"/>
      <c r="Q113" s="67"/>
    </row>
    <row r="114" spans="1:17" ht="8.5" customHeight="1" x14ac:dyDescent="0.35">
      <c r="B114" s="198"/>
      <c r="C114" s="14"/>
      <c r="D114" s="3"/>
      <c r="E114" s="68"/>
      <c r="F114" s="6"/>
      <c r="G114" s="200" t="s">
        <v>1539</v>
      </c>
      <c r="H114" s="21"/>
      <c r="I114" s="6"/>
      <c r="J114" s="21"/>
      <c r="K114" s="6"/>
      <c r="L114" s="9"/>
      <c r="M114" s="6"/>
      <c r="N114" s="9"/>
      <c r="O114" s="10"/>
      <c r="P114" s="18"/>
      <c r="Q114" s="67"/>
    </row>
    <row r="115" spans="1:17" ht="8.5" customHeight="1" x14ac:dyDescent="0.35">
      <c r="B115" s="198"/>
      <c r="C115" s="14"/>
      <c r="D115" s="3"/>
      <c r="E115" s="68"/>
      <c r="F115" s="6"/>
      <c r="G115" s="200" t="s">
        <v>1413</v>
      </c>
      <c r="H115" s="21"/>
      <c r="I115" s="6"/>
      <c r="J115" s="21"/>
      <c r="K115" s="6"/>
      <c r="L115" s="9"/>
      <c r="M115" s="6"/>
      <c r="N115" s="9"/>
      <c r="O115" s="10"/>
      <c r="P115" s="18"/>
      <c r="Q115" s="67"/>
    </row>
    <row r="116" spans="1:17" ht="10.5" customHeight="1" x14ac:dyDescent="0.35">
      <c r="B116" s="198" t="e" vm="11">
        <v>#VALUE!</v>
      </c>
      <c r="C116" s="15"/>
      <c r="D116" s="3"/>
      <c r="E116" s="68" t="s">
        <v>1356</v>
      </c>
      <c r="F116" s="6"/>
      <c r="G116" s="6" t="s">
        <v>1398</v>
      </c>
      <c r="H116" s="21"/>
      <c r="I116" s="6"/>
      <c r="J116" s="21"/>
      <c r="K116" s="6"/>
      <c r="L116" s="9">
        <f>VLOOKUP(E116,'Prijslijst 2025'!$A$1:$C$780,3,FALSE)</f>
        <v>51</v>
      </c>
      <c r="M116" s="6"/>
      <c r="N116" s="9">
        <f t="shared" ref="N116:N118" si="13">C116*L116</f>
        <v>0</v>
      </c>
      <c r="O116" s="10" t="str">
        <f>VLOOKUP(E116,'Prijslijst 2025'!$A$1:$G$780,4,FALSE)</f>
        <v>AT</v>
      </c>
      <c r="P116" s="18"/>
      <c r="Q116" s="67"/>
    </row>
    <row r="117" spans="1:17" ht="10.5" customHeight="1" x14ac:dyDescent="0.35">
      <c r="B117" s="198" t="e" vm="12">
        <v>#VALUE!</v>
      </c>
      <c r="C117" s="15"/>
      <c r="D117" s="3"/>
      <c r="E117" s="201" t="s">
        <v>1355</v>
      </c>
      <c r="F117" s="6"/>
      <c r="G117" s="6" t="s">
        <v>1399</v>
      </c>
      <c r="H117" s="21"/>
      <c r="I117" s="6"/>
      <c r="J117" s="21"/>
      <c r="K117" s="6"/>
      <c r="L117" s="9">
        <f>VLOOKUP(E117,'Prijslijst 2025'!$A$1:$C$780,3,FALSE)</f>
        <v>43.4</v>
      </c>
      <c r="M117" s="6"/>
      <c r="N117" s="9">
        <f t="shared" si="13"/>
        <v>0</v>
      </c>
      <c r="O117" s="10" t="str">
        <f>VLOOKUP(E117,'Prijslijst 2025'!$A$1:$G$780,4,FALSE)</f>
        <v>AT</v>
      </c>
      <c r="P117" s="18"/>
      <c r="Q117" s="67"/>
    </row>
    <row r="118" spans="1:17" ht="10.5" customHeight="1" x14ac:dyDescent="0.35">
      <c r="B118" s="198" t="e" vm="13">
        <v>#VALUE!</v>
      </c>
      <c r="C118" s="15"/>
      <c r="D118" s="3"/>
      <c r="E118" s="201" t="s">
        <v>1354</v>
      </c>
      <c r="F118" s="6"/>
      <c r="G118" s="6" t="s">
        <v>1400</v>
      </c>
      <c r="H118" s="21"/>
      <c r="I118" s="6"/>
      <c r="J118" s="21"/>
      <c r="K118" s="6"/>
      <c r="L118" s="9">
        <f>VLOOKUP(E118,'Prijslijst 2025'!$A$1:$C$780,3,FALSE)</f>
        <v>43.4</v>
      </c>
      <c r="M118" s="6"/>
      <c r="N118" s="9">
        <f t="shared" si="13"/>
        <v>0</v>
      </c>
      <c r="O118" s="10" t="str">
        <f>VLOOKUP(E118,'Prijslijst 2025'!$A$1:$G$780,4,FALSE)</f>
        <v>AT</v>
      </c>
      <c r="P118" s="18"/>
      <c r="Q118" s="67"/>
    </row>
    <row r="119" spans="1:17" ht="3.5" customHeight="1" x14ac:dyDescent="0.35">
      <c r="B119" s="198"/>
      <c r="C119" s="14"/>
      <c r="D119" s="3"/>
      <c r="E119" s="68"/>
      <c r="F119" s="6"/>
      <c r="G119" s="6"/>
      <c r="H119" s="21"/>
      <c r="I119" s="6"/>
      <c r="J119" s="21"/>
      <c r="K119" s="6"/>
      <c r="L119" s="9"/>
      <c r="M119" s="6"/>
      <c r="N119" s="9"/>
      <c r="O119" s="10"/>
      <c r="P119" s="18"/>
      <c r="Q119" s="67"/>
    </row>
    <row r="120" spans="1:17" ht="10.5" customHeight="1" x14ac:dyDescent="0.35">
      <c r="B120" s="198" t="e" vm="14">
        <v>#VALUE!</v>
      </c>
      <c r="C120" s="15"/>
      <c r="D120" s="3"/>
      <c r="E120" s="202" t="s">
        <v>1342</v>
      </c>
      <c r="F120" s="6"/>
      <c r="G120" s="6" t="s">
        <v>1401</v>
      </c>
      <c r="H120" s="21"/>
      <c r="I120" s="6"/>
      <c r="J120" s="21"/>
      <c r="K120" s="6"/>
      <c r="L120" s="9">
        <f>VLOOKUP(E120,'Prijslijst 2025'!$A$1:$C$780,3,FALSE)</f>
        <v>222</v>
      </c>
      <c r="M120" s="6"/>
      <c r="N120" s="9">
        <f t="shared" ref="N120:N124" si="14">C120*L120</f>
        <v>0</v>
      </c>
      <c r="O120" s="10" t="str">
        <f>VLOOKUP(E120,'Prijslijst 2025'!$A$1:$G$780,4,FALSE)</f>
        <v>AH</v>
      </c>
      <c r="P120" s="18"/>
      <c r="Q120" s="67">
        <f>C120</f>
        <v>0</v>
      </c>
    </row>
    <row r="121" spans="1:17" ht="10.5" customHeight="1" x14ac:dyDescent="0.35">
      <c r="B121" s="198" t="e" vm="15">
        <v>#VALUE!</v>
      </c>
      <c r="C121" s="15"/>
      <c r="D121" s="3"/>
      <c r="E121" s="202" t="s">
        <v>1343</v>
      </c>
      <c r="F121" s="6"/>
      <c r="G121" s="6" t="s">
        <v>1402</v>
      </c>
      <c r="H121" s="21"/>
      <c r="I121" s="6"/>
      <c r="J121" s="21"/>
      <c r="K121" s="6"/>
      <c r="L121" s="9">
        <f>VLOOKUP(E121,'Prijslijst 2025'!$A$1:$C$780,3,FALSE)</f>
        <v>222</v>
      </c>
      <c r="M121" s="6"/>
      <c r="N121" s="9">
        <f t="shared" si="14"/>
        <v>0</v>
      </c>
      <c r="O121" s="10" t="str">
        <f>VLOOKUP(E121,'Prijslijst 2025'!$A$1:$G$780,4,FALSE)</f>
        <v>AH</v>
      </c>
      <c r="P121" s="18"/>
      <c r="Q121" s="67">
        <f>C121</f>
        <v>0</v>
      </c>
    </row>
    <row r="122" spans="1:17" ht="10.5" customHeight="1" x14ac:dyDescent="0.35">
      <c r="B122" s="198" t="e" vm="16">
        <v>#VALUE!</v>
      </c>
      <c r="C122" s="15"/>
      <c r="D122" s="3"/>
      <c r="E122" s="202" t="s">
        <v>1341</v>
      </c>
      <c r="F122" s="6"/>
      <c r="G122" s="6" t="s">
        <v>1403</v>
      </c>
      <c r="H122" s="21"/>
      <c r="I122" s="6"/>
      <c r="J122" s="21"/>
      <c r="K122" s="6"/>
      <c r="L122" s="9">
        <f>VLOOKUP(E122,'Prijslijst 2025'!$A$1:$C$780,3,FALSE)</f>
        <v>232</v>
      </c>
      <c r="M122" s="6"/>
      <c r="N122" s="9">
        <f t="shared" si="14"/>
        <v>0</v>
      </c>
      <c r="O122" s="10" t="str">
        <f>VLOOKUP(E122,'Prijslijst 2025'!$A$1:$G$780,4,FALSE)</f>
        <v>AH</v>
      </c>
      <c r="P122" s="18"/>
      <c r="Q122" s="67">
        <f>C122</f>
        <v>0</v>
      </c>
    </row>
    <row r="123" spans="1:17" ht="10.5" customHeight="1" x14ac:dyDescent="0.35">
      <c r="B123" s="198" t="e" vm="17">
        <v>#VALUE!</v>
      </c>
      <c r="C123" s="15"/>
      <c r="D123" s="3"/>
      <c r="E123" s="202" t="s">
        <v>1344</v>
      </c>
      <c r="F123" s="6"/>
      <c r="G123" s="6" t="s">
        <v>1404</v>
      </c>
      <c r="H123" s="21"/>
      <c r="I123" s="6"/>
      <c r="J123" s="21"/>
      <c r="K123" s="6"/>
      <c r="L123" s="9">
        <f>VLOOKUP(E123,'Prijslijst 2025'!$A$1:$C$780,3,FALSE)</f>
        <v>232</v>
      </c>
      <c r="M123" s="6"/>
      <c r="N123" s="9">
        <f t="shared" si="14"/>
        <v>0</v>
      </c>
      <c r="O123" s="10" t="str">
        <f>VLOOKUP(E123,'Prijslijst 2025'!$A$1:$G$780,4,FALSE)</f>
        <v>AH</v>
      </c>
      <c r="P123" s="18"/>
      <c r="Q123" s="67">
        <f>C123</f>
        <v>0</v>
      </c>
    </row>
    <row r="124" spans="1:17" ht="10.5" customHeight="1" x14ac:dyDescent="0.35">
      <c r="B124" s="198" t="e" vm="18">
        <v>#VALUE!</v>
      </c>
      <c r="C124" s="15"/>
      <c r="D124" s="3"/>
      <c r="E124" s="202" t="s">
        <v>1340</v>
      </c>
      <c r="F124" s="6"/>
      <c r="G124" s="6" t="s">
        <v>1405</v>
      </c>
      <c r="H124" s="21"/>
      <c r="I124" s="6"/>
      <c r="J124" s="21"/>
      <c r="K124" s="6"/>
      <c r="L124" s="9">
        <f>VLOOKUP(E124,'Prijslijst 2025'!$A$1:$C$780,3,FALSE)</f>
        <v>222</v>
      </c>
      <c r="M124" s="6"/>
      <c r="N124" s="9">
        <f t="shared" si="14"/>
        <v>0</v>
      </c>
      <c r="O124" s="10" t="str">
        <f>VLOOKUP(E124,'Prijslijst 2025'!$A$1:$G$780,4,FALSE)</f>
        <v>AH</v>
      </c>
      <c r="P124" s="18"/>
      <c r="Q124" s="67">
        <f>C124</f>
        <v>0</v>
      </c>
    </row>
    <row r="125" spans="1:17" ht="10.5" customHeight="1" x14ac:dyDescent="0.35">
      <c r="B125" s="198"/>
      <c r="C125" s="14"/>
      <c r="D125" s="3"/>
      <c r="E125" s="68"/>
      <c r="F125" s="6"/>
      <c r="G125" s="199" t="s">
        <v>1412</v>
      </c>
      <c r="H125" s="21"/>
      <c r="I125" s="6"/>
      <c r="J125" s="21"/>
      <c r="K125" s="6"/>
      <c r="L125" s="9"/>
      <c r="M125" s="6"/>
      <c r="N125" s="9"/>
      <c r="O125" s="10"/>
      <c r="P125" s="18"/>
      <c r="Q125" s="67"/>
    </row>
    <row r="126" spans="1:17" ht="1" customHeight="1" x14ac:dyDescent="0.35">
      <c r="B126" s="198"/>
      <c r="C126" s="14"/>
      <c r="D126" s="3"/>
      <c r="E126" s="68"/>
      <c r="F126" s="6"/>
      <c r="G126" s="6"/>
      <c r="H126" s="21"/>
      <c r="I126" s="6"/>
      <c r="J126" s="21"/>
      <c r="K126" s="6"/>
      <c r="L126" s="9"/>
      <c r="M126" s="6"/>
      <c r="N126" s="9"/>
      <c r="O126" s="10"/>
      <c r="P126" s="18"/>
      <c r="Q126" s="67"/>
    </row>
    <row r="127" spans="1:17" ht="10.5" customHeight="1" x14ac:dyDescent="0.35">
      <c r="A127" s="119"/>
      <c r="B127" s="120" t="s">
        <v>571</v>
      </c>
      <c r="C127" s="121"/>
      <c r="D127" s="119"/>
      <c r="E127" s="122"/>
      <c r="F127" s="122"/>
      <c r="G127" s="122"/>
      <c r="H127" s="123"/>
      <c r="I127" s="122"/>
      <c r="J127" s="123"/>
      <c r="K127" s="124"/>
      <c r="L127" s="125"/>
      <c r="M127" s="124"/>
      <c r="N127" s="125"/>
      <c r="O127" s="122"/>
      <c r="P127" s="18"/>
      <c r="Q127" s="67"/>
    </row>
    <row r="128" spans="1:17" s="147" customFormat="1" ht="10.5" customHeight="1" x14ac:dyDescent="0.35">
      <c r="A128" s="130"/>
      <c r="B128" s="130"/>
      <c r="C128" s="139" t="s">
        <v>443</v>
      </c>
      <c r="D128" s="130"/>
      <c r="E128" s="132" t="s">
        <v>0</v>
      </c>
      <c r="F128" s="132"/>
      <c r="G128" s="132" t="s">
        <v>1</v>
      </c>
      <c r="H128" s="140"/>
      <c r="I128" s="132"/>
      <c r="J128" s="140"/>
      <c r="K128" s="142"/>
      <c r="L128" s="143" t="s">
        <v>445</v>
      </c>
      <c r="M128" s="142"/>
      <c r="N128" s="144" t="s">
        <v>446</v>
      </c>
      <c r="O128" s="132" t="s">
        <v>447</v>
      </c>
      <c r="P128" s="145"/>
      <c r="Q128" s="192"/>
    </row>
    <row r="129" spans="1:17" ht="0.75" customHeight="1" x14ac:dyDescent="0.35">
      <c r="A129" s="126"/>
      <c r="B129" s="126"/>
      <c r="C129" s="127"/>
      <c r="D129" s="126"/>
      <c r="E129" s="124"/>
      <c r="F129" s="124"/>
      <c r="G129" s="124"/>
      <c r="H129" s="128"/>
      <c r="I129" s="124"/>
      <c r="J129" s="128"/>
      <c r="K129" s="124"/>
      <c r="L129" s="129"/>
      <c r="M129" s="124"/>
      <c r="N129" s="129"/>
      <c r="O129" s="124"/>
      <c r="P129" s="18"/>
      <c r="Q129" s="67"/>
    </row>
    <row r="130" spans="1:17" ht="2.5" customHeight="1" x14ac:dyDescent="0.35"/>
    <row r="131" spans="1:17" ht="10.5" customHeight="1" x14ac:dyDescent="0.35">
      <c r="C131" s="15"/>
      <c r="D131" s="3"/>
      <c r="E131" s="68" t="s">
        <v>46</v>
      </c>
      <c r="F131" s="6"/>
      <c r="G131" s="6" t="s">
        <v>457</v>
      </c>
      <c r="H131" s="21"/>
      <c r="I131" s="6"/>
      <c r="J131" s="21"/>
      <c r="K131" s="6"/>
      <c r="L131" s="9">
        <f>VLOOKUP(E131,'Prijslijst 2025'!$A$1:$C$303,3,FALSE)</f>
        <v>192</v>
      </c>
      <c r="M131" s="6"/>
      <c r="N131" s="9">
        <f>C131*L131</f>
        <v>0</v>
      </c>
      <c r="O131" s="10" t="str">
        <f>VLOOKUP(E131,'Prijslijst 2025'!$A$1:$G$279,4,FALSE)</f>
        <v>AQ</v>
      </c>
      <c r="P131" s="18">
        <f>C131</f>
        <v>0</v>
      </c>
      <c r="Q131" s="67"/>
    </row>
    <row r="132" spans="1:17" ht="10.5" customHeight="1" x14ac:dyDescent="0.35">
      <c r="C132" s="15"/>
      <c r="D132" s="3"/>
      <c r="E132" s="68" t="s">
        <v>36</v>
      </c>
      <c r="F132" s="6"/>
      <c r="G132" s="6" t="s">
        <v>457</v>
      </c>
      <c r="H132" s="21"/>
      <c r="I132" s="6"/>
      <c r="J132" s="21"/>
      <c r="K132" s="6"/>
      <c r="L132" s="9">
        <f>VLOOKUP(E132,'Prijslijst 2025'!$A$1:$C$303,3,FALSE)</f>
        <v>245</v>
      </c>
      <c r="M132" s="6"/>
      <c r="N132" s="9">
        <f>C132*L132</f>
        <v>0</v>
      </c>
      <c r="O132" s="10" t="str">
        <f>VLOOKUP(E132,'Prijslijst 2025'!$A$1:$G$279,4,FALSE)</f>
        <v>AQ</v>
      </c>
      <c r="P132" s="18"/>
      <c r="Q132" s="67">
        <f>C132</f>
        <v>0</v>
      </c>
    </row>
    <row r="133" spans="1:17" ht="10.5" customHeight="1" x14ac:dyDescent="0.35">
      <c r="C133" s="15"/>
      <c r="D133" s="3"/>
      <c r="E133" s="68" t="s">
        <v>38</v>
      </c>
      <c r="F133" s="6"/>
      <c r="G133" s="6" t="s">
        <v>458</v>
      </c>
      <c r="H133" s="21"/>
      <c r="I133" s="6"/>
      <c r="J133" s="21"/>
      <c r="K133" s="6"/>
      <c r="L133" s="9">
        <f>VLOOKUP(E133,'Prijslijst 2025'!$A$1:$C$303,3,FALSE)</f>
        <v>259</v>
      </c>
      <c r="M133" s="6"/>
      <c r="N133" s="9">
        <f>C133*L133</f>
        <v>0</v>
      </c>
      <c r="O133" s="10" t="str">
        <f>VLOOKUP(E133,'Prijslijst 2025'!$A$1:$G$279,4,FALSE)</f>
        <v>AQ</v>
      </c>
      <c r="P133" s="18"/>
      <c r="Q133" s="67">
        <f>C133</f>
        <v>0</v>
      </c>
    </row>
    <row r="134" spans="1:17" ht="3.75" customHeight="1" x14ac:dyDescent="0.35">
      <c r="E134" s="67"/>
    </row>
    <row r="135" spans="1:17" ht="9.5" customHeight="1" x14ac:dyDescent="0.35">
      <c r="C135" s="15"/>
      <c r="D135" s="3"/>
      <c r="E135" s="68" t="s">
        <v>434</v>
      </c>
      <c r="F135" s="6"/>
      <c r="G135" s="6" t="s">
        <v>460</v>
      </c>
      <c r="H135" s="21"/>
      <c r="I135" s="6"/>
      <c r="J135" s="21"/>
      <c r="K135" s="6"/>
      <c r="L135" s="9">
        <f>VLOOKUP(E135,'Prijslijst 2025'!$A$1:$C$303,3,FALSE)</f>
        <v>30</v>
      </c>
      <c r="M135" s="6"/>
      <c r="N135" s="9">
        <f>C135*L135</f>
        <v>0</v>
      </c>
      <c r="O135" s="10" t="str">
        <f>VLOOKUP(E135,'Prijslijst 2025'!$A$1:$G$279,4,FALSE)</f>
        <v>AQ</v>
      </c>
    </row>
    <row r="136" spans="1:17" ht="3.75" customHeight="1" x14ac:dyDescent="0.35">
      <c r="E136" s="67"/>
    </row>
    <row r="137" spans="1:17" ht="3.75" customHeight="1" x14ac:dyDescent="0.35">
      <c r="E137" s="67"/>
    </row>
    <row r="138" spans="1:17" ht="10.5" customHeight="1" x14ac:dyDescent="0.35">
      <c r="C138" s="15"/>
      <c r="D138" s="3"/>
      <c r="E138" s="68" t="s">
        <v>5</v>
      </c>
      <c r="F138" s="6"/>
      <c r="G138" s="6" t="s">
        <v>459</v>
      </c>
      <c r="H138" s="21"/>
      <c r="I138" s="6"/>
      <c r="J138" s="21"/>
      <c r="K138" s="6"/>
      <c r="L138" s="9">
        <f>VLOOKUP(E138,'Prijslijst 2025'!$A$1:$C$303,3,FALSE)</f>
        <v>39.700000000000003</v>
      </c>
      <c r="M138" s="6"/>
      <c r="N138" s="9">
        <f>C138*L138</f>
        <v>0</v>
      </c>
      <c r="O138" s="10" t="str">
        <f>VLOOKUP(E138,'Prijslijst 2025'!$A$1:$G$279,4,FALSE)</f>
        <v>AO</v>
      </c>
      <c r="P138" s="18"/>
      <c r="Q138" s="67"/>
    </row>
    <row r="139" spans="1:17" ht="10.5" customHeight="1" x14ac:dyDescent="0.35">
      <c r="C139" s="15"/>
      <c r="D139" s="3"/>
      <c r="E139" s="68" t="s">
        <v>35</v>
      </c>
      <c r="F139" s="23"/>
      <c r="G139" s="12" t="s">
        <v>798</v>
      </c>
      <c r="H139" s="21"/>
      <c r="I139" s="6"/>
      <c r="J139" s="21"/>
      <c r="K139" s="6"/>
      <c r="L139" s="9">
        <f>VLOOKUP(E139,'Prijslijst 2025'!$A$1:$C$303,3,FALSE)</f>
        <v>3.02</v>
      </c>
      <c r="M139" s="6"/>
      <c r="N139" s="9">
        <f>C139*L139</f>
        <v>0</v>
      </c>
      <c r="O139" s="10" t="str">
        <f>VLOOKUP(E139,'Prijslijst 2025'!$A$1:$G$279,4,FALSE)</f>
        <v>AO</v>
      </c>
      <c r="P139" s="18"/>
      <c r="Q139" s="67"/>
    </row>
    <row r="140" spans="1:17" ht="10.5" customHeight="1" x14ac:dyDescent="0.35">
      <c r="C140" s="15"/>
      <c r="D140" s="3"/>
      <c r="E140" s="68" t="s">
        <v>33</v>
      </c>
      <c r="F140" s="23"/>
      <c r="G140" s="12" t="s">
        <v>797</v>
      </c>
      <c r="H140" s="21"/>
      <c r="I140" s="6"/>
      <c r="J140" s="21"/>
      <c r="K140" s="6"/>
      <c r="L140" s="9">
        <f>VLOOKUP(E140,'Prijslijst 2025'!$A$1:$C$303,3,FALSE)</f>
        <v>1.45</v>
      </c>
      <c r="M140" s="6"/>
      <c r="N140" s="9">
        <f>C140*L140</f>
        <v>0</v>
      </c>
      <c r="O140" s="10" t="str">
        <f>VLOOKUP(E140,'Prijslijst 2025'!$A$1:$G$279,4,FALSE)</f>
        <v>AO</v>
      </c>
      <c r="P140" s="18"/>
      <c r="Q140" s="67"/>
    </row>
    <row r="141" spans="1:17" ht="10.5" customHeight="1" x14ac:dyDescent="0.35">
      <c r="C141" s="15"/>
      <c r="D141" s="3"/>
      <c r="E141" s="68" t="s">
        <v>34</v>
      </c>
      <c r="F141" s="23"/>
      <c r="G141" s="12" t="s">
        <v>795</v>
      </c>
      <c r="H141" s="21"/>
      <c r="I141" s="6"/>
      <c r="J141" s="21"/>
      <c r="K141" s="6"/>
      <c r="L141" s="9">
        <f>VLOOKUP(E141,'Prijslijst 2025'!$A$1:$C$303,3,FALSE)</f>
        <v>3.02</v>
      </c>
      <c r="M141" s="6"/>
      <c r="N141" s="9">
        <f>C141*L141</f>
        <v>0</v>
      </c>
      <c r="O141" s="10" t="str">
        <f>VLOOKUP(E141,'Prijslijst 2025'!$A$1:$G$279,4,FALSE)</f>
        <v>AO</v>
      </c>
      <c r="P141" s="18"/>
      <c r="Q141" s="67"/>
    </row>
    <row r="142" spans="1:17" ht="10.5" customHeight="1" x14ac:dyDescent="0.35">
      <c r="C142" s="15"/>
      <c r="D142" s="3"/>
      <c r="E142" s="68" t="s">
        <v>31</v>
      </c>
      <c r="F142" s="23"/>
      <c r="G142" s="11" t="s">
        <v>796</v>
      </c>
      <c r="H142" s="21"/>
      <c r="I142" s="6"/>
      <c r="J142" s="21"/>
      <c r="K142" s="6"/>
      <c r="L142" s="9">
        <f>VLOOKUP(E142,'Prijslijst 2025'!$A$1:$C$303,3,FALSE)</f>
        <v>1.45</v>
      </c>
      <c r="M142" s="6"/>
      <c r="N142" s="9">
        <f>C142*L142</f>
        <v>0</v>
      </c>
      <c r="O142" s="10" t="str">
        <f>VLOOKUP(E142,'Prijslijst 2025'!$A$1:$G$279,4,FALSE)</f>
        <v>AO</v>
      </c>
      <c r="P142" s="18"/>
      <c r="Q142" s="67"/>
    </row>
    <row r="143" spans="1:17" ht="3.75" customHeight="1" x14ac:dyDescent="0.35">
      <c r="C143" s="14"/>
      <c r="D143" s="3"/>
      <c r="E143" s="69"/>
      <c r="F143" s="23"/>
      <c r="G143" s="11"/>
      <c r="H143" s="21"/>
      <c r="I143" s="6"/>
      <c r="J143" s="21"/>
      <c r="K143" s="6"/>
      <c r="L143" s="9"/>
      <c r="M143" s="6"/>
      <c r="N143" s="9"/>
      <c r="O143" s="10"/>
      <c r="P143" s="18"/>
      <c r="Q143" s="67"/>
    </row>
    <row r="144" spans="1:17" ht="10.5" customHeight="1" x14ac:dyDescent="0.35">
      <c r="C144" s="15"/>
      <c r="D144" s="3"/>
      <c r="E144" s="68" t="s">
        <v>572</v>
      </c>
      <c r="F144" s="6"/>
      <c r="G144" s="6" t="s">
        <v>574</v>
      </c>
      <c r="H144" s="21"/>
      <c r="I144" s="6"/>
      <c r="J144" s="21"/>
      <c r="K144" s="6"/>
      <c r="L144" s="9">
        <f>VLOOKUP(E144,'Prijslijst 2025'!$A$1:$C$303,3,FALSE)</f>
        <v>152</v>
      </c>
      <c r="M144" s="6"/>
      <c r="N144" s="9">
        <f>C144*L144</f>
        <v>0</v>
      </c>
      <c r="O144" s="10" t="str">
        <f>VLOOKUP(E144,'Prijslijst 2025'!$A$1:$G$279,4,FALSE)</f>
        <v>AR</v>
      </c>
      <c r="P144" s="18">
        <f>C144</f>
        <v>0</v>
      </c>
      <c r="Q144" s="67"/>
    </row>
    <row r="145" spans="1:17" ht="2.5" customHeight="1" x14ac:dyDescent="0.35">
      <c r="C145" s="14"/>
      <c r="D145" s="3"/>
      <c r="E145" s="68"/>
      <c r="F145" s="6"/>
      <c r="G145" s="6"/>
      <c r="H145" s="21"/>
      <c r="I145" s="6"/>
      <c r="J145" s="21"/>
      <c r="K145" s="6"/>
      <c r="L145" s="9"/>
      <c r="M145" s="6"/>
      <c r="N145" s="9"/>
      <c r="O145" s="10"/>
      <c r="P145" s="18"/>
      <c r="Q145" s="67"/>
    </row>
    <row r="146" spans="1:17" ht="3" customHeight="1" x14ac:dyDescent="0.35">
      <c r="A146" s="111"/>
      <c r="B146" s="111"/>
      <c r="C146" s="127"/>
      <c r="D146" s="126"/>
      <c r="E146" s="159"/>
      <c r="F146" s="124"/>
      <c r="G146" s="124"/>
      <c r="H146" s="128"/>
      <c r="I146" s="124"/>
      <c r="J146" s="128"/>
      <c r="K146" s="124"/>
      <c r="L146" s="129"/>
      <c r="M146" s="124"/>
      <c r="N146" s="129"/>
      <c r="O146" s="160"/>
      <c r="P146" s="18"/>
      <c r="Q146" s="67"/>
    </row>
    <row r="147" spans="1:17" ht="10.5" customHeight="1" x14ac:dyDescent="0.35">
      <c r="A147" s="111"/>
      <c r="B147" s="150" t="s">
        <v>801</v>
      </c>
      <c r="C147" s="111"/>
      <c r="D147" s="151"/>
      <c r="E147" s="154"/>
      <c r="F147" s="161"/>
      <c r="G147" s="154"/>
      <c r="H147" s="154"/>
      <c r="I147" s="155"/>
      <c r="J147" s="154"/>
      <c r="K147" s="128"/>
      <c r="L147" s="154"/>
      <c r="M147" s="129"/>
      <c r="N147" s="154"/>
      <c r="O147" s="156"/>
      <c r="P147" s="106"/>
      <c r="Q147" s="67"/>
    </row>
    <row r="148" spans="1:17" s="147" customFormat="1" ht="10.5" customHeight="1" x14ac:dyDescent="0.35">
      <c r="A148" s="162"/>
      <c r="B148" s="158"/>
      <c r="C148" s="139" t="s">
        <v>443</v>
      </c>
      <c r="D148" s="162"/>
      <c r="E148" s="132" t="s">
        <v>0</v>
      </c>
      <c r="F148" s="132" t="s">
        <v>1</v>
      </c>
      <c r="G148" s="132"/>
      <c r="H148" s="132"/>
      <c r="I148" s="140"/>
      <c r="J148" s="132"/>
      <c r="K148" s="163"/>
      <c r="L148" s="132" t="s">
        <v>445</v>
      </c>
      <c r="M148" s="164"/>
      <c r="N148" s="165" t="s">
        <v>446</v>
      </c>
      <c r="O148" s="144" t="s">
        <v>447</v>
      </c>
      <c r="P148" s="145"/>
      <c r="Q148" s="256"/>
    </row>
    <row r="149" spans="1:17" ht="2.5" customHeight="1" x14ac:dyDescent="0.35">
      <c r="C149" s="14"/>
      <c r="D149" s="3"/>
      <c r="E149" s="68"/>
      <c r="F149" s="6"/>
      <c r="G149" s="6"/>
      <c r="H149" s="21"/>
      <c r="I149" s="6"/>
      <c r="J149" s="21"/>
      <c r="K149" s="6"/>
      <c r="L149" s="9"/>
      <c r="M149" s="6"/>
      <c r="N149" s="9"/>
      <c r="O149" s="10"/>
      <c r="P149" s="18"/>
      <c r="Q149" s="67"/>
    </row>
    <row r="150" spans="1:17" ht="10.5" customHeight="1" x14ac:dyDescent="0.35">
      <c r="C150" s="15"/>
      <c r="D150" s="3"/>
      <c r="E150" s="68" t="s">
        <v>719</v>
      </c>
      <c r="F150" s="6"/>
      <c r="G150" s="6" t="s">
        <v>722</v>
      </c>
      <c r="H150" s="61" t="s">
        <v>490</v>
      </c>
      <c r="I150" s="6"/>
      <c r="J150" s="21"/>
      <c r="K150" s="6"/>
      <c r="L150" s="9">
        <f>VLOOKUP(E150,'Prijslijst 2025'!$A$1:$C$380,3,FALSE)</f>
        <v>220</v>
      </c>
      <c r="M150" s="6"/>
      <c r="N150" s="9">
        <f t="shared" ref="N150:N158" si="15">C150*L150</f>
        <v>0</v>
      </c>
      <c r="O150" s="10" t="str">
        <f>VLOOKUP(E150,'Prijslijst 2025'!$A$1:$G$380,4,FALSE)</f>
        <v>AQ</v>
      </c>
      <c r="P150" s="18">
        <f>C150</f>
        <v>0</v>
      </c>
      <c r="Q150" s="67"/>
    </row>
    <row r="151" spans="1:17" ht="10.5" customHeight="1" x14ac:dyDescent="0.35">
      <c r="C151" s="15"/>
      <c r="D151" s="3"/>
      <c r="E151" s="68" t="s">
        <v>720</v>
      </c>
      <c r="F151" s="6"/>
      <c r="G151" s="6" t="s">
        <v>723</v>
      </c>
      <c r="H151" s="61" t="s">
        <v>490</v>
      </c>
      <c r="I151" s="6"/>
      <c r="J151" s="21"/>
      <c r="K151" s="6"/>
      <c r="L151" s="9">
        <f>VLOOKUP(E151,'Prijslijst 2025'!$A$1:$C$380,3,FALSE)</f>
        <v>324</v>
      </c>
      <c r="M151" s="6"/>
      <c r="N151" s="9">
        <f t="shared" si="15"/>
        <v>0</v>
      </c>
      <c r="O151" s="10" t="str">
        <f>VLOOKUP(E151,'Prijslijst 2025'!$A$1:$G$380,4,FALSE)</f>
        <v>AQ</v>
      </c>
      <c r="P151" s="18">
        <f t="shared" ref="P151:P153" si="16">C151</f>
        <v>0</v>
      </c>
      <c r="Q151" s="67"/>
    </row>
    <row r="152" spans="1:17" ht="10.5" customHeight="1" x14ac:dyDescent="0.35">
      <c r="C152" s="15"/>
      <c r="D152" s="3"/>
      <c r="E152" s="68" t="s">
        <v>721</v>
      </c>
      <c r="F152" s="6"/>
      <c r="G152" s="6" t="s">
        <v>724</v>
      </c>
      <c r="H152" s="61" t="s">
        <v>490</v>
      </c>
      <c r="I152" s="6"/>
      <c r="J152" s="21"/>
      <c r="K152" s="6"/>
      <c r="L152" s="9">
        <f>VLOOKUP(E152,'Prijslijst 2025'!$A$1:$C$380,3,FALSE)</f>
        <v>220</v>
      </c>
      <c r="M152" s="6"/>
      <c r="N152" s="9">
        <f t="shared" si="15"/>
        <v>0</v>
      </c>
      <c r="O152" s="10" t="str">
        <f>VLOOKUP(E152,'Prijslijst 2025'!$A$1:$G$380,4,FALSE)</f>
        <v>AQ</v>
      </c>
      <c r="P152" s="18">
        <f t="shared" si="16"/>
        <v>0</v>
      </c>
      <c r="Q152" s="67"/>
    </row>
    <row r="153" spans="1:17" ht="10.5" customHeight="1" x14ac:dyDescent="0.35">
      <c r="C153" s="15"/>
      <c r="D153" s="3"/>
      <c r="E153" s="68" t="s">
        <v>725</v>
      </c>
      <c r="F153" s="6"/>
      <c r="G153" s="6" t="s">
        <v>726</v>
      </c>
      <c r="H153" s="61" t="s">
        <v>490</v>
      </c>
      <c r="I153" s="6"/>
      <c r="J153" s="21"/>
      <c r="K153" s="6"/>
      <c r="L153" s="9">
        <f>VLOOKUP(E153,'Prijslijst 2025'!$A$1:$C$380,3,FALSE)</f>
        <v>316</v>
      </c>
      <c r="M153" s="6"/>
      <c r="N153" s="9">
        <f t="shared" si="15"/>
        <v>0</v>
      </c>
      <c r="O153" s="10" t="str">
        <f>VLOOKUP(E153,'Prijslijst 2025'!$A$1:$G$380,4,FALSE)</f>
        <v>AQ</v>
      </c>
      <c r="P153" s="18">
        <f t="shared" si="16"/>
        <v>0</v>
      </c>
      <c r="Q153" s="67"/>
    </row>
    <row r="154" spans="1:17" ht="10.5" customHeight="1" x14ac:dyDescent="0.35">
      <c r="C154" s="15"/>
      <c r="D154" s="3"/>
      <c r="E154" s="68" t="s">
        <v>727</v>
      </c>
      <c r="F154" s="6"/>
      <c r="G154" s="6" t="s">
        <v>735</v>
      </c>
      <c r="H154" s="61" t="s">
        <v>490</v>
      </c>
      <c r="I154" s="6"/>
      <c r="J154" s="21"/>
      <c r="K154" s="6"/>
      <c r="L154" s="9">
        <f>VLOOKUP(E154,'Prijslijst 2025'!$A$1:$C$380,3,FALSE)</f>
        <v>434</v>
      </c>
      <c r="M154" s="6"/>
      <c r="N154" s="9">
        <f t="shared" si="15"/>
        <v>0</v>
      </c>
      <c r="O154" s="10" t="str">
        <f>VLOOKUP(E154,'Prijslijst 2025'!$A$1:$G$380,4,FALSE)</f>
        <v>AQ</v>
      </c>
      <c r="P154" s="18">
        <f>C154+(C154*1)</f>
        <v>0</v>
      </c>
      <c r="Q154" s="67"/>
    </row>
    <row r="155" spans="1:17" ht="10.5" customHeight="1" x14ac:dyDescent="0.35">
      <c r="C155" s="15"/>
      <c r="D155" s="3"/>
      <c r="E155" s="68" t="s">
        <v>728</v>
      </c>
      <c r="F155" s="6"/>
      <c r="G155" s="6" t="s">
        <v>734</v>
      </c>
      <c r="H155" s="61" t="s">
        <v>490</v>
      </c>
      <c r="I155" s="6"/>
      <c r="J155" s="21"/>
      <c r="K155" s="6"/>
      <c r="L155" s="9">
        <f>VLOOKUP(E155,'Prijslijst 2025'!$A$1:$C$380,3,FALSE)</f>
        <v>518</v>
      </c>
      <c r="M155" s="6"/>
      <c r="N155" s="9">
        <f t="shared" si="15"/>
        <v>0</v>
      </c>
      <c r="O155" s="10" t="str">
        <f>VLOOKUP(E155,'Prijslijst 2025'!$A$1:$G$380,4,FALSE)</f>
        <v>AQ</v>
      </c>
      <c r="P155" s="18">
        <f>C155+(C155*1)</f>
        <v>0</v>
      </c>
      <c r="Q155" s="67"/>
    </row>
    <row r="156" spans="1:17" ht="10.5" customHeight="1" x14ac:dyDescent="0.35">
      <c r="C156" s="15"/>
      <c r="D156" s="3"/>
      <c r="E156" s="68" t="s">
        <v>729</v>
      </c>
      <c r="F156" s="6"/>
      <c r="G156" s="6" t="s">
        <v>732</v>
      </c>
      <c r="H156" s="61" t="s">
        <v>490</v>
      </c>
      <c r="I156" s="6"/>
      <c r="J156" s="21"/>
      <c r="K156" s="6"/>
      <c r="L156" s="9">
        <f>VLOOKUP(E156,'Prijslijst 2025'!$A$1:$C$380,3,FALSE)</f>
        <v>20</v>
      </c>
      <c r="M156" s="6"/>
      <c r="N156" s="9">
        <f t="shared" si="15"/>
        <v>0</v>
      </c>
      <c r="O156" s="10" t="str">
        <f>VLOOKUP(E156,'Prijslijst 2025'!$A$1:$G$380,4,FALSE)</f>
        <v>AL</v>
      </c>
      <c r="P156" s="18"/>
      <c r="Q156" s="67"/>
    </row>
    <row r="157" spans="1:17" ht="10.5" customHeight="1" x14ac:dyDescent="0.35">
      <c r="C157" s="15"/>
      <c r="D157" s="3"/>
      <c r="E157" s="68" t="s">
        <v>731</v>
      </c>
      <c r="F157" s="6"/>
      <c r="G157" s="6" t="s">
        <v>733</v>
      </c>
      <c r="H157" s="95" t="s">
        <v>490</v>
      </c>
      <c r="I157" s="6"/>
      <c r="J157" s="21"/>
      <c r="K157" s="6"/>
      <c r="L157" s="9">
        <f>VLOOKUP(E157,'Prijslijst 2025'!$A$1:$C$380,3,FALSE)</f>
        <v>25</v>
      </c>
      <c r="M157" s="6"/>
      <c r="N157" s="9">
        <f t="shared" si="15"/>
        <v>0</v>
      </c>
      <c r="O157" s="10" t="str">
        <f>VLOOKUP(E157,'Prijslijst 2025'!$A$1:$G$380,4,FALSE)</f>
        <v>AL</v>
      </c>
      <c r="P157" s="18"/>
      <c r="Q157" s="67"/>
    </row>
    <row r="158" spans="1:17" ht="10.5" customHeight="1" x14ac:dyDescent="0.35">
      <c r="C158" s="15"/>
      <c r="D158" s="3"/>
      <c r="E158" s="68" t="s">
        <v>1305</v>
      </c>
      <c r="F158" s="6"/>
      <c r="G158" s="6" t="s">
        <v>730</v>
      </c>
      <c r="H158" s="61" t="s">
        <v>490</v>
      </c>
      <c r="I158" s="6"/>
      <c r="J158" s="21"/>
      <c r="K158" s="6"/>
      <c r="L158" s="9">
        <f>VLOOKUP(E158,'Prijslijst 2025'!$A$1:$C$380,3,FALSE)</f>
        <v>8.5</v>
      </c>
      <c r="M158" s="6"/>
      <c r="N158" s="9">
        <f t="shared" si="15"/>
        <v>0</v>
      </c>
      <c r="O158" s="10" t="str">
        <f>VLOOKUP(E158,'Prijslijst 2025'!$A$1:$G$380,4,FALSE)</f>
        <v>AL</v>
      </c>
      <c r="P158" s="18"/>
      <c r="Q158" s="67"/>
    </row>
    <row r="159" spans="1:17" ht="9" customHeight="1" x14ac:dyDescent="0.35">
      <c r="C159" s="14"/>
      <c r="D159" s="3"/>
      <c r="E159" s="68"/>
      <c r="F159" s="6"/>
      <c r="G159" s="109" t="s">
        <v>799</v>
      </c>
      <c r="H159" s="61"/>
      <c r="I159" s="6"/>
      <c r="J159" s="21"/>
      <c r="K159" s="6"/>
      <c r="L159" s="9"/>
      <c r="M159" s="6"/>
      <c r="N159" s="9"/>
      <c r="O159" s="10"/>
      <c r="P159" s="18"/>
      <c r="Q159" s="67"/>
    </row>
    <row r="160" spans="1:17" ht="2.5" customHeight="1" x14ac:dyDescent="0.35">
      <c r="A160" s="126"/>
      <c r="B160" s="126"/>
      <c r="C160" s="127"/>
      <c r="D160" s="126"/>
      <c r="E160" s="124"/>
      <c r="F160" s="124"/>
      <c r="G160" s="124"/>
      <c r="H160" s="128"/>
      <c r="I160" s="124"/>
      <c r="J160" s="128"/>
      <c r="K160" s="124"/>
      <c r="L160" s="129"/>
      <c r="M160" s="124"/>
      <c r="N160" s="129"/>
      <c r="O160" s="124"/>
      <c r="P160" s="18"/>
      <c r="Q160" s="67"/>
    </row>
    <row r="161" spans="1:17" ht="10.5" customHeight="1" x14ac:dyDescent="0.35">
      <c r="A161" s="149"/>
      <c r="B161" s="150" t="s">
        <v>804</v>
      </c>
      <c r="C161" s="151"/>
      <c r="D161" s="152"/>
      <c r="E161" s="153"/>
      <c r="F161" s="154"/>
      <c r="G161" s="154"/>
      <c r="H161" s="155"/>
      <c r="I161" s="154"/>
      <c r="J161" s="155"/>
      <c r="K161" s="124"/>
      <c r="L161" s="156"/>
      <c r="M161" s="124"/>
      <c r="N161" s="156"/>
      <c r="O161" s="157"/>
      <c r="P161" s="18"/>
      <c r="Q161" s="67"/>
    </row>
    <row r="162" spans="1:17" s="147" customFormat="1" ht="10.5" customHeight="1" x14ac:dyDescent="0.35">
      <c r="A162" s="158"/>
      <c r="B162" s="158"/>
      <c r="C162" s="139" t="s">
        <v>443</v>
      </c>
      <c r="D162" s="130"/>
      <c r="E162" s="132" t="s">
        <v>0</v>
      </c>
      <c r="F162" s="132"/>
      <c r="G162" s="132" t="s">
        <v>1</v>
      </c>
      <c r="H162" s="140"/>
      <c r="I162" s="132"/>
      <c r="J162" s="140" t="s">
        <v>444</v>
      </c>
      <c r="K162" s="142"/>
      <c r="L162" s="143" t="s">
        <v>445</v>
      </c>
      <c r="M162" s="142"/>
      <c r="N162" s="144" t="s">
        <v>446</v>
      </c>
      <c r="O162" s="132" t="s">
        <v>447</v>
      </c>
      <c r="P162" s="148"/>
      <c r="Q162" s="256"/>
    </row>
    <row r="163" spans="1:17" ht="2.5" customHeight="1" x14ac:dyDescent="0.35">
      <c r="C163" s="14"/>
      <c r="D163" s="3"/>
      <c r="E163" s="68"/>
      <c r="F163" s="6"/>
      <c r="G163" s="6"/>
      <c r="H163" s="21"/>
      <c r="I163" s="6"/>
      <c r="J163" s="21"/>
      <c r="K163" s="6"/>
      <c r="L163" s="9"/>
      <c r="M163" s="6"/>
      <c r="N163" s="9"/>
      <c r="O163" s="10"/>
      <c r="P163" s="18"/>
      <c r="Q163" s="67"/>
    </row>
    <row r="164" spans="1:17" ht="10.5" customHeight="1" x14ac:dyDescent="0.35">
      <c r="C164" s="15"/>
      <c r="D164" s="3"/>
      <c r="E164" s="103" t="s">
        <v>806</v>
      </c>
      <c r="F164" s="6"/>
      <c r="G164" s="12" t="s">
        <v>815</v>
      </c>
      <c r="H164" s="21"/>
      <c r="I164" s="108" t="s">
        <v>875</v>
      </c>
      <c r="K164" s="6"/>
      <c r="L164" s="9">
        <f>VLOOKUP(E164,'Prijslijst 2025'!$A$1:$C$469,3,FALSE)</f>
        <v>245</v>
      </c>
      <c r="M164" s="6"/>
      <c r="N164" s="9">
        <f>C164*L164</f>
        <v>0</v>
      </c>
      <c r="O164" s="10" t="str">
        <f>VLOOKUP(E164,'Prijslijst 2025'!$A$1:$G$469,4,FALSE)</f>
        <v>AL</v>
      </c>
      <c r="P164" s="18">
        <f>C164</f>
        <v>0</v>
      </c>
      <c r="Q164" s="67"/>
    </row>
    <row r="165" spans="1:17" ht="10.5" customHeight="1" x14ac:dyDescent="0.35">
      <c r="C165" s="15"/>
      <c r="D165" s="3"/>
      <c r="E165" s="103" t="s">
        <v>805</v>
      </c>
      <c r="F165" s="6"/>
      <c r="G165" s="12" t="s">
        <v>876</v>
      </c>
      <c r="H165" s="21"/>
      <c r="I165" s="108" t="s">
        <v>875</v>
      </c>
      <c r="K165" s="6"/>
      <c r="L165" s="9">
        <f>VLOOKUP(E165,'Prijslijst 2025'!$A$1:$C$469,3,FALSE)</f>
        <v>260</v>
      </c>
      <c r="M165" s="6"/>
      <c r="N165" s="9">
        <f t="shared" ref="N165:N166" si="17">C165*L165</f>
        <v>0</v>
      </c>
      <c r="O165" s="10" t="str">
        <f>VLOOKUP(E165,'Prijslijst 2025'!$A$1:$G$469,4,FALSE)</f>
        <v>AL</v>
      </c>
      <c r="P165" s="18">
        <f>C165</f>
        <v>0</v>
      </c>
      <c r="Q165" s="67"/>
    </row>
    <row r="166" spans="1:17" ht="10.5" customHeight="1" x14ac:dyDescent="0.35">
      <c r="C166" s="15"/>
      <c r="D166" s="3"/>
      <c r="E166" s="103" t="s">
        <v>809</v>
      </c>
      <c r="F166" s="6"/>
      <c r="G166" s="12" t="s">
        <v>816</v>
      </c>
      <c r="H166" s="21"/>
      <c r="I166" s="108" t="s">
        <v>875</v>
      </c>
      <c r="K166" s="6"/>
      <c r="L166" s="9">
        <f>VLOOKUP(E166,'Prijslijst 2025'!$A$1:$C$469,3,FALSE)</f>
        <v>265</v>
      </c>
      <c r="M166" s="6"/>
      <c r="N166" s="9">
        <f t="shared" si="17"/>
        <v>0</v>
      </c>
      <c r="O166" s="10" t="str">
        <f>VLOOKUP(E166,'Prijslijst 2025'!$A$1:$G$469,4,FALSE)</f>
        <v>AL</v>
      </c>
      <c r="P166" s="18">
        <f>C166</f>
        <v>0</v>
      </c>
      <c r="Q166" s="67"/>
    </row>
    <row r="167" spans="1:17" ht="3" customHeight="1" x14ac:dyDescent="0.35">
      <c r="C167" s="89"/>
      <c r="D167" s="3"/>
      <c r="E167" s="68"/>
      <c r="F167" s="6"/>
      <c r="G167" s="6"/>
      <c r="H167" s="21"/>
      <c r="I167" s="108"/>
      <c r="K167" s="6"/>
      <c r="L167" s="9"/>
      <c r="M167" s="6"/>
      <c r="N167" s="9"/>
      <c r="O167" s="10"/>
      <c r="P167" s="18"/>
      <c r="Q167" s="67"/>
    </row>
    <row r="168" spans="1:17" ht="10.5" customHeight="1" x14ac:dyDescent="0.35">
      <c r="C168" s="15"/>
      <c r="D168" s="3"/>
      <c r="E168" s="103" t="s">
        <v>807</v>
      </c>
      <c r="F168" s="12"/>
      <c r="G168" s="12" t="s">
        <v>871</v>
      </c>
      <c r="H168" s="21"/>
      <c r="I168" s="57" t="s">
        <v>874</v>
      </c>
      <c r="K168" s="6"/>
      <c r="L168" s="9">
        <f>VLOOKUP(E168,'Prijslijst 2025'!$A$1:$C$469,3,FALSE)</f>
        <v>328</v>
      </c>
      <c r="M168" s="6"/>
      <c r="N168" s="9">
        <f t="shared" ref="N168:N169" si="18">C168*L168</f>
        <v>0</v>
      </c>
      <c r="O168" s="10" t="str">
        <f>VLOOKUP(E168,'Prijslijst 2025'!$A$1:$G$469,4,FALSE)</f>
        <v>AL</v>
      </c>
      <c r="P168" s="18">
        <f>C168</f>
        <v>0</v>
      </c>
      <c r="Q168" s="67"/>
    </row>
    <row r="169" spans="1:17" ht="10.5" customHeight="1" x14ac:dyDescent="0.35">
      <c r="C169" s="15"/>
      <c r="D169" s="3"/>
      <c r="E169" s="103" t="s">
        <v>808</v>
      </c>
      <c r="F169" s="12"/>
      <c r="G169" s="12" t="s">
        <v>872</v>
      </c>
      <c r="H169" s="21"/>
      <c r="I169" s="108" t="s">
        <v>874</v>
      </c>
      <c r="K169" s="6"/>
      <c r="L169" s="9">
        <f>VLOOKUP(E169,'Prijslijst 2025'!$A$1:$C$469,3,FALSE)</f>
        <v>328</v>
      </c>
      <c r="M169" s="6"/>
      <c r="N169" s="9">
        <f t="shared" si="18"/>
        <v>0</v>
      </c>
      <c r="O169" s="10" t="str">
        <f>VLOOKUP(E169,'Prijslijst 2025'!$A$1:$G$469,4,FALSE)</f>
        <v>AL</v>
      </c>
      <c r="P169" s="18">
        <f>C169</f>
        <v>0</v>
      </c>
      <c r="Q169" s="67"/>
    </row>
    <row r="170" spans="1:17" ht="2" customHeight="1" x14ac:dyDescent="0.35">
      <c r="C170" s="70">
        <f>C164+C165+C166+C168+C169</f>
        <v>0</v>
      </c>
      <c r="D170" s="3"/>
      <c r="E170" s="102"/>
      <c r="F170" s="12"/>
      <c r="G170" s="12"/>
      <c r="H170" s="21"/>
      <c r="I170" s="6"/>
      <c r="J170" s="21"/>
      <c r="K170" s="6"/>
      <c r="L170" s="9"/>
      <c r="M170" s="6"/>
      <c r="N170" s="9"/>
      <c r="O170" s="10"/>
      <c r="P170" s="18"/>
      <c r="Q170" s="67"/>
    </row>
    <row r="171" spans="1:17" ht="10.5" customHeight="1" x14ac:dyDescent="0.35">
      <c r="C171" s="175">
        <f>((IF(C170&gt;0,1))+(IF(C170&lt;0,0)))</f>
        <v>0</v>
      </c>
      <c r="D171" s="3"/>
      <c r="E171" s="102" t="s">
        <v>607</v>
      </c>
      <c r="F171" s="12"/>
      <c r="G171" s="12" t="s">
        <v>461</v>
      </c>
      <c r="H171" s="72">
        <v>4</v>
      </c>
      <c r="I171" s="18">
        <v>4</v>
      </c>
      <c r="J171" s="97">
        <f>C171*I171</f>
        <v>0</v>
      </c>
      <c r="K171" s="6"/>
      <c r="L171" s="9">
        <f>VLOOKUP(E171,'Prijslijst 2025'!$A$1:$C$279,3,FALSE)</f>
        <v>101</v>
      </c>
      <c r="M171" s="6"/>
      <c r="N171" s="9">
        <f t="shared" ref="N171" si="19">C171*L171</f>
        <v>0</v>
      </c>
      <c r="O171" s="10" t="str">
        <f>VLOOKUP(E171,'Prijslijst 2025'!$A$1:$G$279,4,FALSE)</f>
        <v>AO</v>
      </c>
      <c r="P171" s="18"/>
      <c r="Q171" s="67"/>
    </row>
    <row r="172" spans="1:17" ht="2.5" customHeight="1" x14ac:dyDescent="0.35">
      <c r="C172" s="14"/>
      <c r="D172" s="3"/>
      <c r="E172" s="99"/>
      <c r="F172" s="23"/>
      <c r="G172" s="11"/>
      <c r="H172" s="21"/>
      <c r="I172" s="6"/>
      <c r="J172" s="21"/>
      <c r="K172" s="6"/>
      <c r="L172" s="9"/>
      <c r="M172" s="6"/>
      <c r="N172" s="9"/>
      <c r="O172" s="10"/>
      <c r="P172" s="18"/>
      <c r="Q172" s="67"/>
    </row>
    <row r="173" spans="1:17" ht="4.5" hidden="1" customHeight="1" x14ac:dyDescent="0.35"/>
    <row r="174" spans="1:17" ht="0.75" customHeight="1" x14ac:dyDescent="0.35">
      <c r="A174" s="126"/>
      <c r="B174" s="126"/>
      <c r="C174" s="127"/>
      <c r="D174" s="126"/>
      <c r="E174" s="124"/>
      <c r="F174" s="124"/>
      <c r="G174" s="124"/>
      <c r="H174" s="128"/>
      <c r="I174" s="124"/>
      <c r="J174" s="128"/>
      <c r="K174" s="124"/>
      <c r="L174" s="129"/>
      <c r="M174" s="124"/>
      <c r="N174" s="129"/>
      <c r="O174" s="124"/>
      <c r="P174" s="18"/>
      <c r="Q174" s="67"/>
    </row>
    <row r="175" spans="1:17" ht="10.5" customHeight="1" x14ac:dyDescent="0.35">
      <c r="A175" s="119"/>
      <c r="B175" s="120" t="s">
        <v>1535</v>
      </c>
      <c r="C175" s="121"/>
      <c r="D175" s="119"/>
      <c r="E175" s="122"/>
      <c r="F175" s="122"/>
      <c r="G175" s="122"/>
      <c r="H175" s="123"/>
      <c r="I175" s="122"/>
      <c r="J175" s="123"/>
      <c r="K175" s="124"/>
      <c r="L175" s="125"/>
      <c r="M175" s="124"/>
      <c r="N175" s="125"/>
      <c r="O175" s="122"/>
      <c r="P175" s="18"/>
      <c r="Q175" s="67"/>
    </row>
    <row r="176" spans="1:17" s="147" customFormat="1" ht="10.5" customHeight="1" x14ac:dyDescent="0.35">
      <c r="A176" s="130"/>
      <c r="B176" s="130"/>
      <c r="C176" s="139" t="s">
        <v>443</v>
      </c>
      <c r="D176" s="130"/>
      <c r="E176" s="132" t="s">
        <v>0</v>
      </c>
      <c r="F176" s="132"/>
      <c r="G176" s="132" t="s">
        <v>1</v>
      </c>
      <c r="H176" s="140"/>
      <c r="I176" s="141" t="s">
        <v>444</v>
      </c>
      <c r="J176" s="140" t="s">
        <v>444</v>
      </c>
      <c r="K176" s="142"/>
      <c r="L176" s="143" t="s">
        <v>445</v>
      </c>
      <c r="M176" s="142"/>
      <c r="N176" s="144" t="s">
        <v>446</v>
      </c>
      <c r="O176" s="132" t="s">
        <v>447</v>
      </c>
      <c r="P176" s="145"/>
      <c r="Q176" s="192"/>
    </row>
    <row r="177" spans="1:17" ht="0.75" customHeight="1" x14ac:dyDescent="0.35">
      <c r="A177" s="126"/>
      <c r="B177" s="126"/>
      <c r="C177" s="127"/>
      <c r="D177" s="126"/>
      <c r="E177" s="124"/>
      <c r="F177" s="124"/>
      <c r="G177" s="124"/>
      <c r="H177" s="128"/>
      <c r="I177" s="124"/>
      <c r="J177" s="128"/>
      <c r="K177" s="124"/>
      <c r="L177" s="129"/>
      <c r="M177" s="124"/>
      <c r="N177" s="129"/>
      <c r="O177" s="124"/>
      <c r="P177" s="18"/>
      <c r="Q177" s="67"/>
    </row>
    <row r="178" spans="1:17" ht="2.5" customHeight="1" x14ac:dyDescent="0.35">
      <c r="E178" s="67"/>
    </row>
    <row r="179" spans="1:17" ht="10.5" customHeight="1" x14ac:dyDescent="0.35">
      <c r="C179" s="15"/>
      <c r="E179" s="68" t="s">
        <v>633</v>
      </c>
      <c r="F179" s="67"/>
      <c r="G179" s="6" t="s">
        <v>634</v>
      </c>
      <c r="I179" s="17"/>
      <c r="L179" s="9">
        <f>VLOOKUP(E179,'Prijslijst 2025'!$A$1:$C$374,3,FALSE)</f>
        <v>1167</v>
      </c>
      <c r="M179" s="6"/>
      <c r="N179" s="9">
        <f t="shared" ref="N179:N190" si="20">C179*L179</f>
        <v>0</v>
      </c>
      <c r="O179" s="10" t="str">
        <f>VLOOKUP(E179,'Prijslijst 2025'!$A$1:$G$374,4,FALSE)</f>
        <v>AL</v>
      </c>
      <c r="P179" s="72">
        <f>C179</f>
        <v>0</v>
      </c>
      <c r="Q179" s="67"/>
    </row>
    <row r="180" spans="1:17" ht="10.5" customHeight="1" x14ac:dyDescent="0.35">
      <c r="C180" s="15"/>
      <c r="E180" s="68" t="s">
        <v>635</v>
      </c>
      <c r="F180" s="67"/>
      <c r="G180" s="6" t="s">
        <v>636</v>
      </c>
      <c r="I180" s="17"/>
      <c r="L180" s="9">
        <f>VLOOKUP(E180,'Prijslijst 2025'!$A$1:$C$374,3,FALSE)</f>
        <v>1267</v>
      </c>
      <c r="M180" s="6"/>
      <c r="N180" s="9">
        <f t="shared" si="20"/>
        <v>0</v>
      </c>
      <c r="O180" s="10" t="str">
        <f>VLOOKUP(E180,'Prijslijst 2025'!$A$1:$G$374,4,FALSE)</f>
        <v>AL</v>
      </c>
      <c r="P180" s="72">
        <f t="shared" ref="P180:P186" si="21">C180</f>
        <v>0</v>
      </c>
      <c r="Q180" s="67"/>
    </row>
    <row r="181" spans="1:17" ht="10.5" customHeight="1" x14ac:dyDescent="0.35">
      <c r="C181" s="15"/>
      <c r="E181" s="68" t="s">
        <v>637</v>
      </c>
      <c r="F181" s="67"/>
      <c r="G181" s="6" t="s">
        <v>638</v>
      </c>
      <c r="I181" s="17"/>
      <c r="L181" s="9">
        <f>VLOOKUP(E181,'Prijslijst 2025'!$A$1:$C$374,3,FALSE)</f>
        <v>1367</v>
      </c>
      <c r="M181" s="6"/>
      <c r="N181" s="9">
        <f t="shared" si="20"/>
        <v>0</v>
      </c>
      <c r="O181" s="10" t="str">
        <f>VLOOKUP(E181,'Prijslijst 2025'!$A$1:$G$374,4,FALSE)</f>
        <v>AL</v>
      </c>
      <c r="P181" s="72">
        <f t="shared" si="21"/>
        <v>0</v>
      </c>
      <c r="Q181" s="67"/>
    </row>
    <row r="182" spans="1:17" ht="10.5" customHeight="1" x14ac:dyDescent="0.35">
      <c r="C182" s="15"/>
      <c r="E182" s="68" t="s">
        <v>639</v>
      </c>
      <c r="F182" s="67"/>
      <c r="G182" s="6" t="s">
        <v>640</v>
      </c>
      <c r="I182" s="17"/>
      <c r="L182" s="9">
        <f>VLOOKUP(E182,'Prijslijst 2025'!$A$1:$C$374,3,FALSE)</f>
        <v>1367</v>
      </c>
      <c r="M182" s="6"/>
      <c r="N182" s="9">
        <f t="shared" si="20"/>
        <v>0</v>
      </c>
      <c r="O182" s="10" t="str">
        <f>VLOOKUP(E182,'Prijslijst 2025'!$A$1:$G$374,4,FALSE)</f>
        <v>AL</v>
      </c>
      <c r="P182" s="72">
        <f t="shared" si="21"/>
        <v>0</v>
      </c>
      <c r="Q182" s="67"/>
    </row>
    <row r="183" spans="1:17" ht="10.5" customHeight="1" x14ac:dyDescent="0.35">
      <c r="C183" s="15"/>
      <c r="E183" s="68" t="s">
        <v>641</v>
      </c>
      <c r="F183" s="67"/>
      <c r="G183" s="6" t="s">
        <v>643</v>
      </c>
      <c r="I183" s="17"/>
      <c r="L183" s="9">
        <f>VLOOKUP(E183,'Prijslijst 2025'!$A$1:$C$374,3,FALSE)</f>
        <v>1167</v>
      </c>
      <c r="M183" s="6"/>
      <c r="N183" s="9">
        <f t="shared" si="20"/>
        <v>0</v>
      </c>
      <c r="O183" s="10" t="str">
        <f>VLOOKUP(E183,'Prijslijst 2025'!$A$1:$G$374,4,FALSE)</f>
        <v>AL</v>
      </c>
      <c r="P183" s="72">
        <f t="shared" si="21"/>
        <v>0</v>
      </c>
      <c r="Q183" s="67"/>
    </row>
    <row r="184" spans="1:17" ht="10.5" customHeight="1" x14ac:dyDescent="0.35">
      <c r="C184" s="15"/>
      <c r="E184" s="68" t="s">
        <v>642</v>
      </c>
      <c r="F184" s="67"/>
      <c r="G184" s="6" t="s">
        <v>644</v>
      </c>
      <c r="I184" s="17"/>
      <c r="L184" s="9">
        <f>VLOOKUP(E184,'Prijslijst 2025'!$A$1:$C$374,3,FALSE)</f>
        <v>1267</v>
      </c>
      <c r="M184" s="6"/>
      <c r="N184" s="9">
        <f t="shared" si="20"/>
        <v>0</v>
      </c>
      <c r="O184" s="10" t="str">
        <f>VLOOKUP(E184,'Prijslijst 2025'!$A$1:$G$374,4,FALSE)</f>
        <v>AL</v>
      </c>
      <c r="P184" s="72">
        <f t="shared" si="21"/>
        <v>0</v>
      </c>
      <c r="Q184" s="67"/>
    </row>
    <row r="185" spans="1:17" ht="10.5" customHeight="1" x14ac:dyDescent="0.35">
      <c r="C185" s="15"/>
      <c r="E185" s="68" t="s">
        <v>1306</v>
      </c>
      <c r="F185" s="67"/>
      <c r="G185" s="6" t="s">
        <v>645</v>
      </c>
      <c r="I185" s="17"/>
      <c r="L185" s="9">
        <f>VLOOKUP(E185,'Prijslijst 2025'!$A$1:$C$374,3,FALSE)</f>
        <v>1367</v>
      </c>
      <c r="M185" s="6"/>
      <c r="N185" s="9">
        <f t="shared" si="20"/>
        <v>0</v>
      </c>
      <c r="O185" s="10" t="str">
        <f>VLOOKUP(E185,'Prijslijst 2025'!$A$1:$G$374,4,FALSE)</f>
        <v>AL</v>
      </c>
      <c r="P185" s="72">
        <f t="shared" si="21"/>
        <v>0</v>
      </c>
      <c r="Q185" s="67"/>
    </row>
    <row r="186" spans="1:17" ht="10.5" customHeight="1" x14ac:dyDescent="0.35">
      <c r="C186" s="15"/>
      <c r="E186" s="68" t="s">
        <v>1307</v>
      </c>
      <c r="F186" s="67"/>
      <c r="G186" s="6" t="s">
        <v>646</v>
      </c>
      <c r="I186" s="17"/>
      <c r="L186" s="9">
        <f>VLOOKUP(E186,'Prijslijst 2025'!$A$1:$C$374,3,FALSE)</f>
        <v>1367</v>
      </c>
      <c r="M186" s="6"/>
      <c r="N186" s="9">
        <f t="shared" si="20"/>
        <v>0</v>
      </c>
      <c r="O186" s="10" t="str">
        <f>VLOOKUP(E186,'Prijslijst 2025'!$A$1:$G$374,4,FALSE)</f>
        <v>AL</v>
      </c>
      <c r="P186" s="72">
        <f t="shared" si="21"/>
        <v>0</v>
      </c>
      <c r="Q186" s="67"/>
    </row>
    <row r="187" spans="1:17" ht="3" customHeight="1" x14ac:dyDescent="0.35">
      <c r="C187" s="14"/>
      <c r="E187" s="67"/>
      <c r="G187" s="6"/>
      <c r="I187" s="17"/>
      <c r="L187" s="9"/>
      <c r="M187" s="6"/>
      <c r="N187" s="9"/>
      <c r="O187" s="10"/>
      <c r="P187" s="72"/>
      <c r="Q187" s="67"/>
    </row>
    <row r="188" spans="1:17" ht="10.5" customHeight="1" x14ac:dyDescent="0.35">
      <c r="C188" s="15"/>
      <c r="E188" s="68" t="s">
        <v>647</v>
      </c>
      <c r="F188" s="67"/>
      <c r="G188" s="6" t="s">
        <v>648</v>
      </c>
      <c r="I188" s="17"/>
      <c r="L188" s="9">
        <f>VLOOKUP(E188,'Prijslijst 2025'!$A$1:$C$374,3,FALSE)</f>
        <v>55.6</v>
      </c>
      <c r="M188" s="6"/>
      <c r="N188" s="9">
        <f t="shared" si="20"/>
        <v>0</v>
      </c>
      <c r="O188" s="10" t="str">
        <f>VLOOKUP(E188,'Prijslijst 2025'!$A$1:$G$374,4,FALSE)</f>
        <v>AL</v>
      </c>
      <c r="P188" s="72"/>
      <c r="Q188" s="67"/>
    </row>
    <row r="189" spans="1:17" ht="10.5" customHeight="1" x14ac:dyDescent="0.35">
      <c r="C189" s="15"/>
      <c r="E189" s="68" t="s">
        <v>649</v>
      </c>
      <c r="F189" s="67"/>
      <c r="G189" s="6" t="s">
        <v>651</v>
      </c>
      <c r="I189" s="17"/>
      <c r="L189" s="9">
        <f>VLOOKUP(E189,'Prijslijst 2025'!$A$1:$C$374,3,FALSE)</f>
        <v>55</v>
      </c>
      <c r="M189" s="6"/>
      <c r="N189" s="9">
        <f t="shared" si="20"/>
        <v>0</v>
      </c>
      <c r="O189" s="10" t="str">
        <f>VLOOKUP(E189,'Prijslijst 2025'!$A$1:$G$374,4,FALSE)</f>
        <v>AL</v>
      </c>
      <c r="P189" s="72"/>
      <c r="Q189" s="67"/>
    </row>
    <row r="190" spans="1:17" ht="10.5" customHeight="1" x14ac:dyDescent="0.35">
      <c r="C190" s="15"/>
      <c r="E190" s="68" t="s">
        <v>650</v>
      </c>
      <c r="F190" s="67"/>
      <c r="G190" s="6" t="s">
        <v>652</v>
      </c>
      <c r="I190" s="17"/>
      <c r="L190" s="9">
        <f>VLOOKUP(E190,'Prijslijst 2025'!$A$1:$C$374,3,FALSE)</f>
        <v>55</v>
      </c>
      <c r="M190" s="6"/>
      <c r="N190" s="9">
        <f t="shared" si="20"/>
        <v>0</v>
      </c>
      <c r="O190" s="10" t="str">
        <f>VLOOKUP(E190,'Prijslijst 2025'!$A$1:$G$374,4,FALSE)</f>
        <v>AL</v>
      </c>
      <c r="P190" s="72"/>
      <c r="Q190" s="67"/>
    </row>
    <row r="191" spans="1:17" ht="3" customHeight="1" x14ac:dyDescent="0.35">
      <c r="C191" s="14"/>
      <c r="E191" s="67"/>
      <c r="I191" s="17"/>
      <c r="O191" s="10"/>
    </row>
    <row r="192" spans="1:17" ht="10.5" customHeight="1" x14ac:dyDescent="0.35">
      <c r="C192" s="15"/>
      <c r="E192" s="249" t="s">
        <v>607</v>
      </c>
      <c r="F192" s="12"/>
      <c r="G192" s="23" t="s">
        <v>461</v>
      </c>
      <c r="H192" s="72">
        <v>4</v>
      </c>
      <c r="I192" s="18">
        <v>4</v>
      </c>
      <c r="J192" s="97">
        <f>C192*I192</f>
        <v>0</v>
      </c>
      <c r="K192" s="6"/>
      <c r="L192" s="9">
        <f>VLOOKUP(E192,'Prijslijst 2025'!$A$1:$C$279,3,FALSE)</f>
        <v>101</v>
      </c>
      <c r="M192" s="6"/>
      <c r="N192" s="9">
        <f t="shared" ref="N192" si="22">C192*L192</f>
        <v>0</v>
      </c>
      <c r="O192" s="10" t="str">
        <f>VLOOKUP(E192,'Prijslijst 2025'!$A$1:$G$279,4,FALSE)</f>
        <v>AO</v>
      </c>
      <c r="P192" s="18"/>
      <c r="Q192" s="67"/>
    </row>
    <row r="193" spans="1:17" ht="15" customHeight="1" x14ac:dyDescent="0.35">
      <c r="C193" s="250" t="s">
        <v>1536</v>
      </c>
      <c r="E193" s="2"/>
      <c r="F193" s="12"/>
      <c r="G193" s="23"/>
      <c r="H193" s="72"/>
      <c r="I193" s="18"/>
      <c r="J193" s="97"/>
      <c r="K193" s="6"/>
      <c r="L193" s="9"/>
      <c r="M193" s="6"/>
      <c r="N193" s="9"/>
      <c r="O193" s="10"/>
      <c r="P193" s="18"/>
      <c r="Q193" s="67"/>
    </row>
    <row r="194" spans="1:17" ht="5.5" customHeight="1" x14ac:dyDescent="0.35">
      <c r="C194" s="250" t="s">
        <v>1537</v>
      </c>
      <c r="E194" s="2"/>
      <c r="F194" s="12"/>
      <c r="G194" s="23"/>
      <c r="H194" s="72"/>
      <c r="I194" s="18"/>
      <c r="J194" s="97"/>
      <c r="K194" s="6"/>
      <c r="L194" s="9"/>
      <c r="M194" s="6"/>
      <c r="N194" s="251"/>
      <c r="O194" s="9"/>
      <c r="P194" s="18"/>
      <c r="Q194" s="67"/>
    </row>
    <row r="195" spans="1:17" ht="3.5" customHeight="1" x14ac:dyDescent="0.35">
      <c r="C195" s="14"/>
      <c r="E195" s="67"/>
      <c r="F195" s="6"/>
      <c r="G195" s="6"/>
      <c r="H195" s="21"/>
      <c r="I195" s="18"/>
      <c r="J195" s="21"/>
      <c r="K195" s="6"/>
      <c r="L195" s="9"/>
      <c r="M195" s="6"/>
      <c r="N195" s="9"/>
      <c r="O195" s="10"/>
      <c r="P195" s="18"/>
      <c r="Q195" s="67"/>
    </row>
    <row r="196" spans="1:17" ht="0.75" customHeight="1" x14ac:dyDescent="0.35">
      <c r="A196" s="38"/>
      <c r="B196" s="38"/>
      <c r="C196" s="39"/>
      <c r="D196" s="38"/>
      <c r="E196" s="40"/>
      <c r="F196" s="40"/>
      <c r="G196" s="40"/>
      <c r="H196" s="41"/>
      <c r="I196" s="40"/>
      <c r="J196" s="41"/>
      <c r="K196" s="40"/>
      <c r="L196" s="42"/>
      <c r="M196" s="40"/>
      <c r="N196" s="42"/>
      <c r="O196" s="40"/>
      <c r="P196" s="18"/>
      <c r="Q196" s="67"/>
    </row>
    <row r="197" spans="1:17" ht="10.5" customHeight="1" x14ac:dyDescent="0.35">
      <c r="A197" s="119"/>
      <c r="B197" s="120" t="s">
        <v>578</v>
      </c>
      <c r="C197" s="121"/>
      <c r="D197" s="119"/>
      <c r="E197" s="122"/>
      <c r="F197" s="122"/>
      <c r="G197" s="122"/>
      <c r="H197" s="123"/>
      <c r="I197" s="122"/>
      <c r="J197" s="123"/>
      <c r="K197" s="124"/>
      <c r="L197" s="125"/>
      <c r="M197" s="124"/>
      <c r="N197" s="125"/>
      <c r="O197" s="122"/>
      <c r="P197" s="18"/>
      <c r="Q197" s="67"/>
    </row>
    <row r="198" spans="1:17" s="147" customFormat="1" ht="10.5" customHeight="1" x14ac:dyDescent="0.35">
      <c r="A198" s="130"/>
      <c r="B198" s="130"/>
      <c r="C198" s="139" t="s">
        <v>443</v>
      </c>
      <c r="D198" s="130"/>
      <c r="E198" s="132" t="s">
        <v>0</v>
      </c>
      <c r="F198" s="132"/>
      <c r="G198" s="132" t="s">
        <v>1</v>
      </c>
      <c r="H198" s="140"/>
      <c r="I198" s="132"/>
      <c r="J198" s="140"/>
      <c r="K198" s="142"/>
      <c r="L198" s="143" t="s">
        <v>445</v>
      </c>
      <c r="M198" s="142"/>
      <c r="N198" s="144" t="s">
        <v>446</v>
      </c>
      <c r="O198" s="132" t="s">
        <v>447</v>
      </c>
      <c r="P198" s="145"/>
      <c r="Q198" s="192"/>
    </row>
    <row r="199" spans="1:17" ht="2.5" customHeight="1" x14ac:dyDescent="0.35"/>
    <row r="200" spans="1:17" ht="10.5" customHeight="1" x14ac:dyDescent="0.35">
      <c r="B200" s="198" t="e" vm="14">
        <v>#VALUE!</v>
      </c>
      <c r="C200" s="15"/>
      <c r="E200" s="100" t="s">
        <v>1310</v>
      </c>
      <c r="F200" s="6"/>
      <c r="G200" s="6" t="s">
        <v>1401</v>
      </c>
      <c r="H200" s="61" t="s">
        <v>1406</v>
      </c>
      <c r="I200" s="6"/>
      <c r="J200" s="21"/>
      <c r="K200" s="6"/>
      <c r="L200" s="9">
        <f>VLOOKUP(E200,'Prijslijst 2025'!$A$1:$C$779,3,FALSE)</f>
        <v>189</v>
      </c>
      <c r="M200" s="6"/>
      <c r="N200" s="9">
        <f>C200*L200</f>
        <v>0</v>
      </c>
      <c r="O200" s="10" t="str">
        <f>VLOOKUP(E200,'Prijslijst 2025'!$A$1:$G$779,4,FALSE)</f>
        <v>AL</v>
      </c>
      <c r="P200" s="18">
        <f>C200</f>
        <v>0</v>
      </c>
    </row>
    <row r="201" spans="1:17" ht="10.5" customHeight="1" x14ac:dyDescent="0.35">
      <c r="B201" s="198" t="e" vm="15">
        <v>#VALUE!</v>
      </c>
      <c r="C201" s="15"/>
      <c r="E201" s="202" t="s">
        <v>1314</v>
      </c>
      <c r="F201" s="6"/>
      <c r="G201" s="6" t="s">
        <v>1402</v>
      </c>
      <c r="H201" s="61" t="s">
        <v>1406</v>
      </c>
      <c r="I201" s="6"/>
      <c r="J201" s="21"/>
      <c r="K201" s="6"/>
      <c r="L201" s="9">
        <f>VLOOKUP(E201,'Prijslijst 2025'!$A$1:$C$779,3,FALSE)</f>
        <v>189</v>
      </c>
      <c r="M201" s="6"/>
      <c r="N201" s="9">
        <f t="shared" ref="N201:N204" si="23">C201*L201</f>
        <v>0</v>
      </c>
      <c r="O201" s="10" t="str">
        <f>VLOOKUP(E201,'Prijslijst 2025'!$A$1:$G$779,4,FALSE)</f>
        <v>AL</v>
      </c>
      <c r="P201" s="18">
        <f>C201</f>
        <v>0</v>
      </c>
    </row>
    <row r="202" spans="1:17" ht="10.5" customHeight="1" x14ac:dyDescent="0.35">
      <c r="B202" s="198" t="e" vm="16">
        <v>#VALUE!</v>
      </c>
      <c r="C202" s="15"/>
      <c r="E202" s="202" t="s">
        <v>1311</v>
      </c>
      <c r="F202" s="6"/>
      <c r="G202" s="6" t="s">
        <v>1403</v>
      </c>
      <c r="H202" s="61" t="s">
        <v>1406</v>
      </c>
      <c r="I202" s="6"/>
      <c r="J202" s="21"/>
      <c r="K202" s="6"/>
      <c r="L202" s="9">
        <f>VLOOKUP(E202,'Prijslijst 2025'!$A$1:$C$779,3,FALSE)</f>
        <v>199</v>
      </c>
      <c r="M202" s="6"/>
      <c r="N202" s="9">
        <f t="shared" si="23"/>
        <v>0</v>
      </c>
      <c r="O202" s="10" t="str">
        <f>VLOOKUP(E202,'Prijslijst 2025'!$A$1:$G$779,4,FALSE)</f>
        <v>AL</v>
      </c>
      <c r="P202" s="18">
        <f>C202</f>
        <v>0</v>
      </c>
    </row>
    <row r="203" spans="1:17" ht="10.5" customHeight="1" x14ac:dyDescent="0.35">
      <c r="B203" s="198" t="e" vm="17">
        <v>#VALUE!</v>
      </c>
      <c r="C203" s="15"/>
      <c r="E203" s="202" t="s">
        <v>1312</v>
      </c>
      <c r="F203" s="6"/>
      <c r="G203" s="6" t="s">
        <v>1404</v>
      </c>
      <c r="H203" s="61" t="s">
        <v>1406</v>
      </c>
      <c r="I203" s="6"/>
      <c r="J203" s="21"/>
      <c r="K203" s="6"/>
      <c r="L203" s="9">
        <f>VLOOKUP(E203,'Prijslijst 2025'!$A$1:$C$779,3,FALSE)</f>
        <v>199</v>
      </c>
      <c r="M203" s="6"/>
      <c r="N203" s="9">
        <f t="shared" si="23"/>
        <v>0</v>
      </c>
      <c r="O203" s="10" t="str">
        <f>VLOOKUP(E203,'Prijslijst 2025'!$A$1:$G$779,4,FALSE)</f>
        <v>AL</v>
      </c>
      <c r="P203" s="18">
        <f>C203</f>
        <v>0</v>
      </c>
    </row>
    <row r="204" spans="1:17" ht="10.5" customHeight="1" x14ac:dyDescent="0.35">
      <c r="B204" s="198" t="e" vm="18">
        <v>#VALUE!</v>
      </c>
      <c r="C204" s="15"/>
      <c r="E204" s="202" t="s">
        <v>1313</v>
      </c>
      <c r="F204" s="6"/>
      <c r="G204" s="6" t="s">
        <v>1405</v>
      </c>
      <c r="H204" s="61" t="s">
        <v>1406</v>
      </c>
      <c r="I204" s="6"/>
      <c r="J204" s="21"/>
      <c r="K204" s="6"/>
      <c r="L204" s="9">
        <f>VLOOKUP(E204,'Prijslijst 2025'!$A$1:$C$779,3,FALSE)</f>
        <v>189</v>
      </c>
      <c r="M204" s="6"/>
      <c r="N204" s="9">
        <f t="shared" si="23"/>
        <v>0</v>
      </c>
      <c r="O204" s="10" t="str">
        <f>VLOOKUP(E204,'Prijslijst 2025'!$A$1:$G$779,4,FALSE)</f>
        <v>AL</v>
      </c>
      <c r="P204" s="18">
        <f>C204</f>
        <v>0</v>
      </c>
    </row>
    <row r="205" spans="1:17" ht="3.5" customHeight="1" x14ac:dyDescent="0.35">
      <c r="C205" s="14"/>
      <c r="E205" s="68"/>
      <c r="F205" s="6"/>
      <c r="G205" s="6"/>
      <c r="H205" s="21"/>
      <c r="I205" s="6"/>
      <c r="J205" s="21"/>
      <c r="K205" s="6"/>
      <c r="L205" s="9"/>
      <c r="M205" s="6"/>
      <c r="N205" s="9"/>
      <c r="O205" s="10"/>
      <c r="P205" s="18"/>
    </row>
    <row r="206" spans="1:17" ht="10.5" customHeight="1" x14ac:dyDescent="0.35">
      <c r="B206" s="198" t="e" vm="19">
        <v>#VALUE!</v>
      </c>
      <c r="C206" s="15"/>
      <c r="E206" s="202" t="s">
        <v>1332</v>
      </c>
      <c r="F206" s="6"/>
      <c r="G206" s="6" t="s">
        <v>1407</v>
      </c>
      <c r="H206" s="21"/>
      <c r="I206" s="6"/>
      <c r="J206" s="21"/>
      <c r="K206" s="6"/>
      <c r="L206" s="9">
        <f>VLOOKUP(E206,'Prijslijst 2025'!$A$1:$C$779,3,FALSE)</f>
        <v>19.399999999999999</v>
      </c>
      <c r="M206" s="6"/>
      <c r="N206" s="9">
        <f t="shared" ref="N206:N210" si="24">C206*L206</f>
        <v>0</v>
      </c>
      <c r="O206" s="10" t="str">
        <f>VLOOKUP(E206,'Prijslijst 2025'!$A$1:$G$779,4,FALSE)</f>
        <v>AH</v>
      </c>
      <c r="P206" s="18"/>
    </row>
    <row r="207" spans="1:17" ht="10.5" customHeight="1" x14ac:dyDescent="0.35">
      <c r="B207" s="198" t="e" vm="20">
        <v>#VALUE!</v>
      </c>
      <c r="C207" s="15"/>
      <c r="E207" s="202" t="s">
        <v>1337</v>
      </c>
      <c r="F207" s="6"/>
      <c r="G207" s="6" t="s">
        <v>1408</v>
      </c>
      <c r="H207" s="21"/>
      <c r="I207" s="6"/>
      <c r="J207" s="21"/>
      <c r="K207" s="6"/>
      <c r="L207" s="9">
        <f>VLOOKUP(E207,'Prijslijst 2025'!$A$1:$C$779,3,FALSE)</f>
        <v>19.399999999999999</v>
      </c>
      <c r="M207" s="6"/>
      <c r="N207" s="9">
        <f t="shared" si="24"/>
        <v>0</v>
      </c>
      <c r="O207" s="10" t="str">
        <f>VLOOKUP(E207,'Prijslijst 2025'!$A$1:$G$779,4,FALSE)</f>
        <v>AH</v>
      </c>
      <c r="P207" s="18"/>
    </row>
    <row r="208" spans="1:17" ht="10.5" customHeight="1" x14ac:dyDescent="0.35">
      <c r="B208" s="198" t="e" vm="21">
        <v>#VALUE!</v>
      </c>
      <c r="C208" s="15"/>
      <c r="E208" s="202" t="s">
        <v>1333</v>
      </c>
      <c r="F208" s="6"/>
      <c r="G208" s="6" t="s">
        <v>1409</v>
      </c>
      <c r="H208" s="21"/>
      <c r="I208" s="6"/>
      <c r="J208" s="21"/>
      <c r="K208" s="6"/>
      <c r="L208" s="9">
        <f>VLOOKUP(E208,'Prijslijst 2025'!$A$1:$C$779,3,FALSE)</f>
        <v>19.399999999999999</v>
      </c>
      <c r="M208" s="6"/>
      <c r="N208" s="9">
        <f t="shared" si="24"/>
        <v>0</v>
      </c>
      <c r="O208" s="10" t="str">
        <f>VLOOKUP(E208,'Prijslijst 2025'!$A$1:$G$779,4,FALSE)</f>
        <v>AH</v>
      </c>
      <c r="P208" s="18"/>
    </row>
    <row r="209" spans="2:17" ht="10.5" customHeight="1" x14ac:dyDescent="0.35">
      <c r="B209" s="198" t="e" vm="22">
        <v>#VALUE!</v>
      </c>
      <c r="C209" s="15"/>
      <c r="E209" s="202" t="s">
        <v>1328</v>
      </c>
      <c r="F209" s="6"/>
      <c r="G209" s="6" t="s">
        <v>1410</v>
      </c>
      <c r="H209" s="21"/>
      <c r="I209" s="6"/>
      <c r="J209" s="21"/>
      <c r="K209" s="6"/>
      <c r="L209" s="9">
        <f>VLOOKUP(E209,'Prijslijst 2025'!$A$1:$C$779,3,FALSE)</f>
        <v>24.5</v>
      </c>
      <c r="M209" s="6"/>
      <c r="N209" s="9">
        <f t="shared" si="24"/>
        <v>0</v>
      </c>
      <c r="O209" s="10" t="str">
        <f>VLOOKUP(E209,'Prijslijst 2025'!$A$1:$G$779,4,FALSE)</f>
        <v>AH</v>
      </c>
      <c r="P209" s="18"/>
    </row>
    <row r="210" spans="2:17" ht="10.5" customHeight="1" x14ac:dyDescent="0.35">
      <c r="B210" s="198" t="e" vm="23">
        <v>#VALUE!</v>
      </c>
      <c r="C210" s="15"/>
      <c r="E210" s="202" t="s">
        <v>1331</v>
      </c>
      <c r="F210" s="6"/>
      <c r="G210" s="6" t="s">
        <v>1411</v>
      </c>
      <c r="H210" s="21"/>
      <c r="I210" s="6"/>
      <c r="J210" s="21"/>
      <c r="K210" s="6"/>
      <c r="L210" s="9">
        <f>VLOOKUP(E210,'Prijslijst 2025'!$A$1:$C$779,3,FALSE)</f>
        <v>19.399999999999999</v>
      </c>
      <c r="M210" s="6"/>
      <c r="N210" s="9">
        <f t="shared" si="24"/>
        <v>0</v>
      </c>
      <c r="O210" s="10" t="str">
        <f>VLOOKUP(E210,'Prijslijst 2025'!$A$1:$G$779,4,FALSE)</f>
        <v>AH</v>
      </c>
      <c r="P210" s="18"/>
    </row>
    <row r="211" spans="2:17" ht="2.5" customHeight="1" x14ac:dyDescent="0.35"/>
    <row r="212" spans="2:17" ht="1" customHeight="1" x14ac:dyDescent="0.35"/>
    <row r="213" spans="2:17" ht="10.5" customHeight="1" x14ac:dyDescent="0.35">
      <c r="C213" s="15"/>
      <c r="D213" s="3"/>
      <c r="E213" s="68" t="s">
        <v>263</v>
      </c>
      <c r="F213" s="6"/>
      <c r="G213" s="6" t="s">
        <v>1308</v>
      </c>
      <c r="H213" s="21"/>
      <c r="I213" s="6"/>
      <c r="J213" s="21"/>
      <c r="K213" s="6"/>
      <c r="L213" s="9">
        <f>VLOOKUP(E213,'Prijslijst 2025'!$A$1:$C$303,3,FALSE)</f>
        <v>710</v>
      </c>
      <c r="M213" s="6"/>
      <c r="N213" s="9">
        <f>C213*L213</f>
        <v>0</v>
      </c>
      <c r="O213" s="10" t="str">
        <f>VLOOKUP(E213,'Prijslijst 2025'!$A$1:$G$279,4,FALSE)</f>
        <v>AQ</v>
      </c>
      <c r="P213" s="18">
        <f>C213</f>
        <v>0</v>
      </c>
      <c r="Q213" s="67"/>
    </row>
    <row r="214" spans="2:17" ht="10.5" customHeight="1" x14ac:dyDescent="0.35">
      <c r="C214" s="15"/>
      <c r="D214" s="3"/>
      <c r="E214" s="68" t="s">
        <v>631</v>
      </c>
      <c r="F214" s="6"/>
      <c r="G214" s="6" t="s">
        <v>1309</v>
      </c>
      <c r="H214" s="21"/>
      <c r="I214" s="6"/>
      <c r="J214" s="21"/>
      <c r="K214" s="6"/>
      <c r="L214" s="9">
        <f>VLOOKUP(E214,'Prijslijst 2025'!$A$1:$C$303,3,FALSE)</f>
        <v>778</v>
      </c>
      <c r="M214" s="6"/>
      <c r="N214" s="9">
        <f>C214*L214</f>
        <v>0</v>
      </c>
      <c r="O214" s="10" t="str">
        <f>VLOOKUP(E214,'Prijslijst 2025'!$A$1:$G$310,4,FALSE)</f>
        <v>AQ</v>
      </c>
      <c r="P214" s="18"/>
      <c r="Q214" s="67">
        <f>C214</f>
        <v>0</v>
      </c>
    </row>
    <row r="215" spans="2:17" ht="3.65" customHeight="1" x14ac:dyDescent="0.35">
      <c r="C215" s="14"/>
      <c r="D215" s="3"/>
      <c r="E215" s="69"/>
      <c r="F215" s="6"/>
      <c r="G215" s="6"/>
      <c r="H215" s="21"/>
      <c r="I215" s="6"/>
      <c r="J215" s="21"/>
      <c r="K215" s="6"/>
      <c r="L215" s="9"/>
      <c r="M215" s="6"/>
      <c r="N215" s="9"/>
      <c r="O215" s="10"/>
      <c r="P215" s="18"/>
      <c r="Q215" s="67"/>
    </row>
    <row r="216" spans="2:17" ht="10.5" customHeight="1" x14ac:dyDescent="0.35">
      <c r="B216" s="1"/>
      <c r="C216" s="15"/>
      <c r="D216" s="3"/>
      <c r="E216" s="68" t="s">
        <v>21</v>
      </c>
      <c r="F216" s="6"/>
      <c r="G216" s="6" t="s">
        <v>479</v>
      </c>
      <c r="H216" s="21"/>
      <c r="I216" s="6"/>
      <c r="J216" s="21"/>
      <c r="K216" s="6"/>
      <c r="L216" s="9">
        <f>VLOOKUP(E216,'Prijslijst 2025'!$A$1:$C$303,3,FALSE)</f>
        <v>81.900000000000006</v>
      </c>
      <c r="M216" s="6"/>
      <c r="N216" s="9">
        <f>C216*L216</f>
        <v>0</v>
      </c>
      <c r="O216" s="10" t="str">
        <f>VLOOKUP(E216,'Prijslijst 2025'!$A$1:$G$279,4,FALSE)</f>
        <v>AQ</v>
      </c>
      <c r="P216" s="18"/>
      <c r="Q216" s="67">
        <f>C216</f>
        <v>0</v>
      </c>
    </row>
    <row r="217" spans="2:17" ht="10.5" customHeight="1" x14ac:dyDescent="0.35">
      <c r="C217" s="15"/>
      <c r="D217" s="3"/>
      <c r="E217" s="68" t="s">
        <v>25</v>
      </c>
      <c r="F217" s="6"/>
      <c r="G217" s="24" t="s">
        <v>482</v>
      </c>
      <c r="H217" s="21"/>
      <c r="I217" s="6"/>
      <c r="J217" s="21"/>
      <c r="K217" s="6"/>
      <c r="L217" s="9">
        <f>VLOOKUP(E217,'Prijslijst 2025'!$A$1:$C$303,3,FALSE)</f>
        <v>81.900000000000006</v>
      </c>
      <c r="M217" s="6"/>
      <c r="N217" s="9">
        <f>C217*L217</f>
        <v>0</v>
      </c>
      <c r="O217" s="10" t="str">
        <f>VLOOKUP(E217,'Prijslijst 2025'!$A$1:$G$279,4,FALSE)</f>
        <v>AQ</v>
      </c>
      <c r="P217" s="18"/>
      <c r="Q217" s="67">
        <f>C217</f>
        <v>0</v>
      </c>
    </row>
    <row r="218" spans="2:17" ht="10.5" customHeight="1" x14ac:dyDescent="0.35">
      <c r="C218" s="15"/>
      <c r="D218" s="3"/>
      <c r="E218" s="68" t="s">
        <v>29</v>
      </c>
      <c r="F218" s="6"/>
      <c r="G218" s="6" t="s">
        <v>480</v>
      </c>
      <c r="H218" s="21"/>
      <c r="I218" s="6"/>
      <c r="J218" s="21"/>
      <c r="K218" s="6"/>
      <c r="L218" s="9">
        <f>VLOOKUP(E218,'Prijslijst 2025'!$A$1:$C$303,3,FALSE)</f>
        <v>81.900000000000006</v>
      </c>
      <c r="M218" s="6"/>
      <c r="N218" s="9">
        <f>C218*L218</f>
        <v>0</v>
      </c>
      <c r="O218" s="10" t="str">
        <f>VLOOKUP(E218,'Prijslijst 2025'!$A$1:$G$279,4,FALSE)</f>
        <v>AQ</v>
      </c>
      <c r="P218" s="18"/>
      <c r="Q218" s="67">
        <f>C218</f>
        <v>0</v>
      </c>
    </row>
    <row r="219" spans="2:17" ht="10.5" customHeight="1" x14ac:dyDescent="0.35">
      <c r="C219" s="15"/>
      <c r="D219" s="3"/>
      <c r="E219" s="68" t="s">
        <v>23</v>
      </c>
      <c r="F219" s="6"/>
      <c r="G219" s="6" t="s">
        <v>481</v>
      </c>
      <c r="H219" s="21"/>
      <c r="I219" s="6"/>
      <c r="J219" s="21"/>
      <c r="K219" s="6"/>
      <c r="L219" s="9">
        <f>VLOOKUP(E219,'Prijslijst 2025'!$A$1:$C$303,3,FALSE)</f>
        <v>88.7</v>
      </c>
      <c r="M219" s="6"/>
      <c r="N219" s="9">
        <f>C219*L219</f>
        <v>0</v>
      </c>
      <c r="O219" s="10" t="str">
        <f>VLOOKUP(E219,'Prijslijst 2025'!$A$1:$G$279,4,FALSE)</f>
        <v>AQ</v>
      </c>
      <c r="P219" s="18"/>
      <c r="Q219" s="67">
        <f>C219</f>
        <v>0</v>
      </c>
    </row>
    <row r="220" spans="2:17" ht="3" customHeight="1" x14ac:dyDescent="0.35">
      <c r="C220" s="14"/>
      <c r="D220" s="3"/>
      <c r="E220" s="69"/>
      <c r="F220" s="6"/>
      <c r="G220" s="6"/>
      <c r="H220" s="21"/>
      <c r="I220" s="6"/>
      <c r="J220" s="21"/>
      <c r="K220" s="6"/>
      <c r="L220" s="9"/>
      <c r="M220" s="6"/>
      <c r="N220" s="9"/>
      <c r="O220" s="10"/>
      <c r="P220" s="18"/>
      <c r="Q220" s="67"/>
    </row>
    <row r="221" spans="2:17" ht="10.5" customHeight="1" x14ac:dyDescent="0.35">
      <c r="C221" s="15"/>
      <c r="D221" s="3"/>
      <c r="E221" s="68" t="s">
        <v>582</v>
      </c>
      <c r="F221" s="6"/>
      <c r="G221" s="6" t="s">
        <v>592</v>
      </c>
      <c r="H221" s="21"/>
      <c r="I221" s="6"/>
      <c r="J221" s="21"/>
      <c r="K221" s="6"/>
      <c r="L221" s="9">
        <f>VLOOKUP(E221,'Prijslijst 2025'!$A$1:$C$303,3,FALSE)</f>
        <v>52.6</v>
      </c>
      <c r="M221" s="6"/>
      <c r="N221" s="9">
        <f>C221*L221</f>
        <v>0</v>
      </c>
      <c r="O221" s="10" t="str">
        <f>VLOOKUP(E221,'Prijslijst 2025'!$A$1:$G$279,4,FALSE)</f>
        <v>AE</v>
      </c>
      <c r="P221" s="18"/>
      <c r="Q221" s="67">
        <f>C221</f>
        <v>0</v>
      </c>
    </row>
    <row r="222" spans="2:17" ht="10.5" customHeight="1" x14ac:dyDescent="0.35">
      <c r="C222" s="15"/>
      <c r="D222" s="3"/>
      <c r="E222" s="68" t="s">
        <v>583</v>
      </c>
      <c r="F222" s="6"/>
      <c r="G222" s="6" t="s">
        <v>593</v>
      </c>
      <c r="H222" s="21"/>
      <c r="I222" s="6"/>
      <c r="J222" s="21"/>
      <c r="K222" s="6"/>
      <c r="L222" s="9">
        <f>VLOOKUP(E222,'Prijslijst 2025'!$A$1:$C$303,3,FALSE)</f>
        <v>72.599999999999994</v>
      </c>
      <c r="M222" s="6"/>
      <c r="N222" s="9">
        <f t="shared" ref="N222:N224" si="25">C222*L222</f>
        <v>0</v>
      </c>
      <c r="O222" s="10" t="str">
        <f>VLOOKUP(E222,'Prijslijst 2025'!$A$1:$G$279,4,FALSE)</f>
        <v>AE</v>
      </c>
      <c r="P222" s="18"/>
      <c r="Q222" s="67">
        <f>C222</f>
        <v>0</v>
      </c>
    </row>
    <row r="223" spans="2:17" ht="10.5" customHeight="1" x14ac:dyDescent="0.35">
      <c r="C223" s="175">
        <f>C221</f>
        <v>0</v>
      </c>
      <c r="D223" s="3"/>
      <c r="E223" s="100">
        <v>6828</v>
      </c>
      <c r="F223" s="6"/>
      <c r="G223" s="6" t="s">
        <v>579</v>
      </c>
      <c r="H223" s="21"/>
      <c r="I223" s="6"/>
      <c r="J223" s="21"/>
      <c r="K223" s="6"/>
      <c r="L223" s="9">
        <f>VLOOKUP(E223,'Prijslijst 2025'!$A$1:$C$303,3,FALSE)</f>
        <v>77.400000000000006</v>
      </c>
      <c r="M223" s="6"/>
      <c r="N223" s="9">
        <f t="shared" si="25"/>
        <v>0</v>
      </c>
      <c r="O223" s="10" t="str">
        <f>VLOOKUP(E223,'Prijslijst 2025'!$A$1:$G$279,4,FALSE)</f>
        <v>AE</v>
      </c>
      <c r="P223" s="18"/>
      <c r="Q223" s="67"/>
    </row>
    <row r="224" spans="2:17" ht="10.5" customHeight="1" x14ac:dyDescent="0.35">
      <c r="C224" s="175">
        <f>C222</f>
        <v>0</v>
      </c>
      <c r="D224" s="3"/>
      <c r="E224" s="68" t="s">
        <v>585</v>
      </c>
      <c r="F224" s="6"/>
      <c r="G224" s="6" t="s">
        <v>580</v>
      </c>
      <c r="H224" s="21"/>
      <c r="I224" s="6"/>
      <c r="J224" s="21"/>
      <c r="K224" s="6"/>
      <c r="L224" s="9">
        <f>VLOOKUP(E224,'Prijslijst 2025'!$A$1:$C$303,3,FALSE)</f>
        <v>63.5</v>
      </c>
      <c r="M224" s="6"/>
      <c r="N224" s="9">
        <f t="shared" si="25"/>
        <v>0</v>
      </c>
      <c r="O224" s="10" t="str">
        <f>VLOOKUP(E224,'Prijslijst 2025'!$A$1:$G$279,4,FALSE)</f>
        <v>AE</v>
      </c>
      <c r="P224" s="18"/>
      <c r="Q224" s="67"/>
    </row>
    <row r="225" spans="1:17" ht="10.5" customHeight="1" x14ac:dyDescent="0.35">
      <c r="C225" s="175">
        <f>(IF(C223+C224,1,0))</f>
        <v>0</v>
      </c>
      <c r="D225" s="3"/>
      <c r="E225" s="68" t="s">
        <v>586</v>
      </c>
      <c r="F225" s="6"/>
      <c r="G225" s="6" t="s">
        <v>581</v>
      </c>
      <c r="H225" s="21"/>
      <c r="I225" s="6"/>
      <c r="J225" s="21"/>
      <c r="K225" s="6"/>
      <c r="L225" s="9">
        <f>VLOOKUP(E225,'Prijslijst 2025'!$A$1:$C$303,3,FALSE)</f>
        <v>87.7</v>
      </c>
      <c r="M225" s="6"/>
      <c r="N225" s="9">
        <f t="shared" ref="N225" si="26">C225*L225</f>
        <v>0</v>
      </c>
      <c r="O225" s="10" t="str">
        <f>VLOOKUP(E225,'Prijslijst 2025'!$A$1:$G$279,4,FALSE)</f>
        <v>AQ</v>
      </c>
      <c r="P225" s="18"/>
      <c r="Q225" s="67"/>
    </row>
    <row r="226" spans="1:17" ht="7.5" customHeight="1" x14ac:dyDescent="0.35">
      <c r="G226" s="52" t="s">
        <v>594</v>
      </c>
    </row>
    <row r="227" spans="1:17" ht="1" customHeight="1" x14ac:dyDescent="0.35"/>
    <row r="228" spans="1:17" ht="0.75" hidden="1" customHeight="1" x14ac:dyDescent="0.35">
      <c r="A228" s="4"/>
      <c r="B228" s="4"/>
      <c r="C228" s="4"/>
      <c r="D228" s="4"/>
      <c r="E228" s="7"/>
      <c r="F228" s="4"/>
      <c r="G228" s="4"/>
      <c r="H228" s="4"/>
      <c r="I228" s="4"/>
      <c r="J228" s="43"/>
      <c r="K228" s="4"/>
      <c r="L228" s="4"/>
      <c r="M228" s="4"/>
      <c r="N228" s="4"/>
      <c r="O228" s="4"/>
      <c r="P228" s="92"/>
      <c r="Q228" s="257"/>
    </row>
    <row r="229" spans="1:17" ht="10.5" customHeight="1" x14ac:dyDescent="0.35">
      <c r="A229" s="119"/>
      <c r="B229" s="120" t="s">
        <v>462</v>
      </c>
      <c r="C229" s="121"/>
      <c r="D229" s="119"/>
      <c r="E229" s="122"/>
      <c r="F229" s="122"/>
      <c r="G229" s="122"/>
      <c r="H229" s="123"/>
      <c r="I229" s="122"/>
      <c r="J229" s="123"/>
      <c r="K229" s="124"/>
      <c r="L229" s="125"/>
      <c r="M229" s="124"/>
      <c r="N229" s="125"/>
      <c r="O229" s="122"/>
      <c r="P229" s="18"/>
      <c r="Q229" s="67"/>
    </row>
    <row r="230" spans="1:17" s="147" customFormat="1" ht="10.5" customHeight="1" x14ac:dyDescent="0.35">
      <c r="A230" s="130"/>
      <c r="B230" s="130"/>
      <c r="C230" s="139" t="s">
        <v>443</v>
      </c>
      <c r="D230" s="130"/>
      <c r="E230" s="132" t="s">
        <v>0</v>
      </c>
      <c r="F230" s="132"/>
      <c r="G230" s="132" t="s">
        <v>1</v>
      </c>
      <c r="H230" s="140"/>
      <c r="I230" s="132"/>
      <c r="J230" s="140"/>
      <c r="K230" s="142"/>
      <c r="L230" s="143" t="s">
        <v>445</v>
      </c>
      <c r="M230" s="142"/>
      <c r="N230" s="144" t="s">
        <v>446</v>
      </c>
      <c r="O230" s="132" t="s">
        <v>447</v>
      </c>
      <c r="P230" s="145"/>
      <c r="Q230" s="192"/>
    </row>
    <row r="231" spans="1:17" s="3" customFormat="1" ht="2.5" customHeight="1" x14ac:dyDescent="0.2">
      <c r="C231" s="14"/>
      <c r="E231" s="6"/>
      <c r="F231" s="6"/>
      <c r="G231" s="6"/>
      <c r="H231" s="21"/>
      <c r="I231" s="6"/>
      <c r="J231" s="21"/>
      <c r="K231" s="6"/>
      <c r="L231" s="9"/>
      <c r="M231" s="6"/>
      <c r="N231" s="9"/>
      <c r="O231" s="6"/>
      <c r="P231" s="18"/>
      <c r="Q231" s="67"/>
    </row>
    <row r="232" spans="1:17" s="3" customFormat="1" ht="10.5" customHeight="1" x14ac:dyDescent="0.2">
      <c r="C232" s="175">
        <f>(C65+C72+C76+C79+C95)-(C235+C241+C245+C249)</f>
        <v>0</v>
      </c>
      <c r="E232" s="68" t="s">
        <v>232</v>
      </c>
      <c r="F232" s="6"/>
      <c r="G232" s="6" t="s">
        <v>463</v>
      </c>
      <c r="H232" s="21"/>
      <c r="I232" s="6"/>
      <c r="J232" s="21"/>
      <c r="K232" s="6"/>
      <c r="L232" s="9">
        <f>VLOOKUP(E232,'Prijslijst 2025'!$A$1:$C$303,3,FALSE)</f>
        <v>3.37</v>
      </c>
      <c r="M232" s="6"/>
      <c r="N232" s="9">
        <f>C232*L232</f>
        <v>0</v>
      </c>
      <c r="O232" s="10" t="str">
        <f>VLOOKUP(E232,'Prijslijst 2025'!$A$1:$G$279,4,FALSE)</f>
        <v>AQ</v>
      </c>
      <c r="P232" s="18"/>
      <c r="Q232" s="67"/>
    </row>
    <row r="233" spans="1:17" s="3" customFormat="1" ht="10.5" customHeight="1" x14ac:dyDescent="0.2">
      <c r="C233" s="175">
        <f>(2*(C66+C73+C74+C77+C96))-(C236+C242+C243+C246+C247+C250+C251+C253+C254)</f>
        <v>0</v>
      </c>
      <c r="E233" s="68" t="s">
        <v>242</v>
      </c>
      <c r="F233" s="6"/>
      <c r="G233" s="6" t="s">
        <v>464</v>
      </c>
      <c r="H233" s="21"/>
      <c r="I233" s="6"/>
      <c r="J233" s="21"/>
      <c r="K233" s="6"/>
      <c r="L233" s="9">
        <f>VLOOKUP(E233,'Prijslijst 2025'!$A$1:$C$303,3,FALSE)</f>
        <v>3.14</v>
      </c>
      <c r="M233" s="6"/>
      <c r="N233" s="9">
        <f>C233*L233</f>
        <v>0</v>
      </c>
      <c r="O233" s="10" t="str">
        <f>VLOOKUP(E233,'Prijslijst 2025'!$A$1:$G$279,4,FALSE)</f>
        <v>AQ</v>
      </c>
      <c r="P233" s="18"/>
      <c r="Q233" s="67"/>
    </row>
    <row r="234" spans="1:17" s="3" customFormat="1" ht="4.5" customHeight="1" x14ac:dyDescent="0.2">
      <c r="C234" s="14"/>
      <c r="E234" s="67"/>
      <c r="F234" s="6"/>
      <c r="G234" s="6"/>
      <c r="H234" s="21"/>
      <c r="I234" s="6"/>
      <c r="J234" s="21"/>
      <c r="K234" s="6"/>
      <c r="L234" s="9"/>
      <c r="M234" s="6"/>
      <c r="N234" s="9"/>
      <c r="O234" s="10"/>
      <c r="P234" s="18"/>
      <c r="Q234" s="67"/>
    </row>
    <row r="235" spans="1:17" s="3" customFormat="1" ht="10.5" customHeight="1" x14ac:dyDescent="0.2">
      <c r="C235" s="107"/>
      <c r="E235" s="68" t="s">
        <v>236</v>
      </c>
      <c r="F235" s="6"/>
      <c r="G235" s="6" t="s">
        <v>465</v>
      </c>
      <c r="H235" s="21"/>
      <c r="I235" s="6"/>
      <c r="J235" s="21"/>
      <c r="K235" s="6"/>
      <c r="L235" s="9">
        <f>VLOOKUP(E235,'Prijslijst 2025'!$A$1:$C$303,3,FALSE)</f>
        <v>4.49</v>
      </c>
      <c r="M235" s="6"/>
      <c r="N235" s="9">
        <f>C235*L235</f>
        <v>0</v>
      </c>
      <c r="O235" s="10" t="str">
        <f>VLOOKUP(E235,'Prijslijst 2025'!$A$1:$G$279,4,FALSE)</f>
        <v>AQ</v>
      </c>
      <c r="P235" s="18"/>
      <c r="Q235" s="67"/>
    </row>
    <row r="236" spans="1:17" s="3" customFormat="1" ht="10.5" customHeight="1" x14ac:dyDescent="0.2">
      <c r="C236" s="107"/>
      <c r="E236" s="68" t="s">
        <v>246</v>
      </c>
      <c r="F236" s="6"/>
      <c r="G236" s="6" t="s">
        <v>466</v>
      </c>
      <c r="H236" s="21"/>
      <c r="I236" s="6"/>
      <c r="J236" s="21"/>
      <c r="K236" s="6"/>
      <c r="L236" s="9">
        <f>VLOOKUP(E236,'Prijslijst 2025'!$A$1:$C$303,3,FALSE)</f>
        <v>4.3099999999999996</v>
      </c>
      <c r="M236" s="6"/>
      <c r="N236" s="9">
        <f>C236*L236</f>
        <v>0</v>
      </c>
      <c r="O236" s="10" t="str">
        <f>VLOOKUP(E236,'Prijslijst 2025'!$A$1:$G$279,4,FALSE)</f>
        <v>AQ</v>
      </c>
      <c r="P236" s="18"/>
      <c r="Q236" s="67"/>
    </row>
    <row r="237" spans="1:17" s="3" customFormat="1" ht="4.5" customHeight="1" x14ac:dyDescent="0.2">
      <c r="C237" s="14"/>
      <c r="E237" s="67"/>
      <c r="F237" s="6"/>
      <c r="G237" s="6"/>
      <c r="H237" s="21"/>
      <c r="I237" s="6"/>
      <c r="J237" s="21"/>
      <c r="K237" s="6"/>
      <c r="L237" s="9"/>
      <c r="M237" s="6"/>
      <c r="N237" s="9"/>
      <c r="O237" s="6"/>
      <c r="P237" s="18"/>
      <c r="Q237" s="67"/>
    </row>
    <row r="238" spans="1:17" s="3" customFormat="1" ht="10.5" customHeight="1" x14ac:dyDescent="0.2">
      <c r="C238" s="175">
        <f>(C131+C132+C133)-C239</f>
        <v>0</v>
      </c>
      <c r="E238" s="68" t="s">
        <v>257</v>
      </c>
      <c r="F238" s="6"/>
      <c r="G238" s="6" t="s">
        <v>467</v>
      </c>
      <c r="H238" s="21"/>
      <c r="I238" s="6"/>
      <c r="J238" s="21"/>
      <c r="K238" s="6"/>
      <c r="L238" s="9">
        <f>VLOOKUP(E238,'Prijslijst 2025'!$A$1:$C$303,3,FALSE)</f>
        <v>7.7</v>
      </c>
      <c r="M238" s="6"/>
      <c r="N238" s="9">
        <f>C238*L238</f>
        <v>0</v>
      </c>
      <c r="O238" s="10" t="str">
        <f>VLOOKUP(E238,'Prijslijst 2025'!$A$1:$G$279,4,FALSE)</f>
        <v>AQ</v>
      </c>
      <c r="P238" s="18"/>
      <c r="Q238" s="67"/>
    </row>
    <row r="239" spans="1:17" s="3" customFormat="1" ht="10.5" customHeight="1" x14ac:dyDescent="0.2">
      <c r="C239" s="15"/>
      <c r="E239" s="68" t="s">
        <v>432</v>
      </c>
      <c r="F239" s="6"/>
      <c r="G239" s="6" t="s">
        <v>499</v>
      </c>
      <c r="H239" s="21"/>
      <c r="I239" s="6"/>
      <c r="J239" s="21"/>
      <c r="K239" s="6"/>
      <c r="L239" s="9">
        <f>VLOOKUP(E239,'Prijslijst 2025'!$A$1:$C$303,3,FALSE)</f>
        <v>7.7</v>
      </c>
      <c r="M239" s="6"/>
      <c r="N239" s="9">
        <f>C239*L239</f>
        <v>0</v>
      </c>
      <c r="O239" s="10" t="str">
        <f>VLOOKUP(E239,'Prijslijst 2025'!$A$1:$G$279,4,FALSE)</f>
        <v>AQ</v>
      </c>
      <c r="P239" s="18"/>
      <c r="Q239" s="67"/>
    </row>
    <row r="240" spans="1:17" s="3" customFormat="1" ht="4.5" customHeight="1" x14ac:dyDescent="0.2">
      <c r="C240" s="14"/>
      <c r="E240" s="67"/>
      <c r="F240" s="6"/>
      <c r="G240" s="6"/>
      <c r="H240" s="21"/>
      <c r="I240" s="6"/>
      <c r="J240" s="21"/>
      <c r="K240" s="6"/>
      <c r="L240" s="9"/>
      <c r="M240" s="6"/>
      <c r="N240" s="9"/>
      <c r="O240" s="6"/>
      <c r="P240" s="18"/>
      <c r="Q240" s="67"/>
    </row>
    <row r="241" spans="1:17" s="3" customFormat="1" ht="10.5" customHeight="1" x14ac:dyDescent="0.2">
      <c r="C241" s="15"/>
      <c r="E241" s="68" t="s">
        <v>234</v>
      </c>
      <c r="F241" s="6"/>
      <c r="G241" s="6" t="s">
        <v>468</v>
      </c>
      <c r="H241" s="21"/>
      <c r="I241" s="6"/>
      <c r="J241" s="21"/>
      <c r="K241" s="6"/>
      <c r="L241" s="9">
        <f>VLOOKUP(E241,'Prijslijst 2025'!$A$1:$C$303,3,FALSE)</f>
        <v>4.49</v>
      </c>
      <c r="M241" s="6"/>
      <c r="N241" s="9">
        <f>C241*L241</f>
        <v>0</v>
      </c>
      <c r="O241" s="10" t="str">
        <f>VLOOKUP(E241,'Prijslijst 2025'!$A$1:$G$279,4,FALSE)</f>
        <v>AQ</v>
      </c>
      <c r="P241" s="18"/>
      <c r="Q241" s="67"/>
    </row>
    <row r="242" spans="1:17" s="3" customFormat="1" ht="10.5" customHeight="1" x14ac:dyDescent="0.2">
      <c r="C242" s="15"/>
      <c r="E242" s="68" t="s">
        <v>244</v>
      </c>
      <c r="F242" s="6"/>
      <c r="G242" s="6" t="s">
        <v>469</v>
      </c>
      <c r="H242" s="60" t="s">
        <v>470</v>
      </c>
      <c r="I242" s="6"/>
      <c r="J242" s="21"/>
      <c r="K242" s="6"/>
      <c r="L242" s="9">
        <f>VLOOKUP(E242,'Prijslijst 2025'!$A$1:$C$303,3,FALSE)</f>
        <v>4.3099999999999996</v>
      </c>
      <c r="M242" s="6"/>
      <c r="N242" s="9">
        <f>C242*L242</f>
        <v>0</v>
      </c>
      <c r="O242" s="10" t="str">
        <f>VLOOKUP(E242,'Prijslijst 2025'!$A$1:$G$279,4,FALSE)</f>
        <v>AQ</v>
      </c>
      <c r="P242" s="18"/>
      <c r="Q242" s="67"/>
    </row>
    <row r="243" spans="1:17" s="3" customFormat="1" ht="10.5" customHeight="1" x14ac:dyDescent="0.2">
      <c r="C243" s="15"/>
      <c r="E243" s="68" t="s">
        <v>252</v>
      </c>
      <c r="F243" s="6"/>
      <c r="G243" s="6" t="s">
        <v>469</v>
      </c>
      <c r="H243" s="60" t="s">
        <v>471</v>
      </c>
      <c r="I243" s="6"/>
      <c r="J243" s="21"/>
      <c r="K243" s="6"/>
      <c r="L243" s="9">
        <f>VLOOKUP(E243,'Prijslijst 2025'!$A$1:$C$303,3,FALSE)</f>
        <v>4.3099999999999996</v>
      </c>
      <c r="M243" s="6"/>
      <c r="N243" s="9">
        <f>C243*L243</f>
        <v>0</v>
      </c>
      <c r="O243" s="10" t="str">
        <f>VLOOKUP(E243,'Prijslijst 2025'!$A$1:$G$279,4,FALSE)</f>
        <v>AQ</v>
      </c>
      <c r="P243" s="18"/>
      <c r="Q243" s="67"/>
    </row>
    <row r="244" spans="1:17" s="3" customFormat="1" ht="3.75" customHeight="1" x14ac:dyDescent="0.2">
      <c r="C244" s="14"/>
      <c r="E244" s="67"/>
      <c r="F244" s="6"/>
      <c r="G244" s="6"/>
      <c r="H244" s="61"/>
      <c r="I244" s="6"/>
      <c r="J244" s="21"/>
      <c r="K244" s="6"/>
      <c r="L244" s="9"/>
      <c r="M244" s="6"/>
      <c r="N244" s="9"/>
      <c r="O244" s="6"/>
      <c r="P244" s="18"/>
      <c r="Q244" s="67"/>
    </row>
    <row r="245" spans="1:17" s="3" customFormat="1" ht="10.5" customHeight="1" x14ac:dyDescent="0.2">
      <c r="C245" s="15"/>
      <c r="E245" s="68" t="s">
        <v>240</v>
      </c>
      <c r="F245" s="6"/>
      <c r="G245" s="6" t="s">
        <v>472</v>
      </c>
      <c r="H245" s="61"/>
      <c r="I245" s="6"/>
      <c r="J245" s="21"/>
      <c r="K245" s="6"/>
      <c r="L245" s="9">
        <f>VLOOKUP(E245,'Prijslijst 2025'!$A$1:$C$303,3,FALSE)</f>
        <v>4.49</v>
      </c>
      <c r="M245" s="6"/>
      <c r="N245" s="9">
        <f>C245*L245</f>
        <v>0</v>
      </c>
      <c r="O245" s="10" t="str">
        <f>VLOOKUP(E245,'Prijslijst 2025'!$A$1:$G$279,4,FALSE)</f>
        <v>AQ</v>
      </c>
      <c r="P245" s="18"/>
      <c r="Q245" s="67"/>
    </row>
    <row r="246" spans="1:17" s="3" customFormat="1" ht="10.5" customHeight="1" x14ac:dyDescent="0.2">
      <c r="C246" s="15"/>
      <c r="E246" s="68" t="s">
        <v>250</v>
      </c>
      <c r="F246" s="6"/>
      <c r="G246" s="6" t="s">
        <v>473</v>
      </c>
      <c r="H246" s="60" t="s">
        <v>470</v>
      </c>
      <c r="I246" s="6"/>
      <c r="J246" s="21"/>
      <c r="K246" s="6"/>
      <c r="L246" s="9">
        <f>VLOOKUP(E246,'Prijslijst 2025'!$A$1:$C$303,3,FALSE)</f>
        <v>4.3099999999999996</v>
      </c>
      <c r="M246" s="6"/>
      <c r="N246" s="9">
        <f>C246*L246</f>
        <v>0</v>
      </c>
      <c r="O246" s="10" t="str">
        <f>VLOOKUP(E246,'Prijslijst 2025'!$A$1:$G$279,4,FALSE)</f>
        <v>AQ</v>
      </c>
      <c r="P246" s="18"/>
      <c r="Q246" s="67"/>
    </row>
    <row r="247" spans="1:17" s="3" customFormat="1" ht="10.5" customHeight="1" x14ac:dyDescent="0.2">
      <c r="C247" s="15"/>
      <c r="E247" s="68" t="s">
        <v>255</v>
      </c>
      <c r="F247" s="6"/>
      <c r="G247" s="6" t="s">
        <v>473</v>
      </c>
      <c r="H247" s="60" t="s">
        <v>471</v>
      </c>
      <c r="I247" s="6"/>
      <c r="J247" s="21"/>
      <c r="K247" s="6"/>
      <c r="L247" s="9">
        <f>VLOOKUP(E247,'Prijslijst 2025'!$A$1:$C$303,3,FALSE)</f>
        <v>4.3099999999999996</v>
      </c>
      <c r="M247" s="6"/>
      <c r="N247" s="9">
        <f>C247*L247</f>
        <v>0</v>
      </c>
      <c r="O247" s="10" t="str">
        <f>VLOOKUP(E247,'Prijslijst 2025'!$A$1:$G$279,4,FALSE)</f>
        <v>AQ</v>
      </c>
      <c r="P247" s="18"/>
      <c r="Q247" s="67"/>
    </row>
    <row r="248" spans="1:17" s="3" customFormat="1" ht="4.5" customHeight="1" x14ac:dyDescent="0.2">
      <c r="C248" s="14"/>
      <c r="E248" s="67"/>
      <c r="F248" s="6"/>
      <c r="G248" s="6"/>
      <c r="H248" s="61"/>
      <c r="I248" s="6"/>
      <c r="J248" s="21"/>
      <c r="K248" s="6"/>
      <c r="L248" s="9"/>
      <c r="M248" s="6"/>
      <c r="N248" s="9"/>
      <c r="O248" s="6"/>
      <c r="P248" s="18"/>
      <c r="Q248" s="67"/>
    </row>
    <row r="249" spans="1:17" s="3" customFormat="1" ht="10.5" customHeight="1" x14ac:dyDescent="0.2">
      <c r="C249" s="15"/>
      <c r="E249" s="68" t="s">
        <v>238</v>
      </c>
      <c r="F249" s="6"/>
      <c r="G249" s="6" t="s">
        <v>474</v>
      </c>
      <c r="H249" s="61"/>
      <c r="I249" s="6"/>
      <c r="J249" s="21"/>
      <c r="K249" s="6"/>
      <c r="L249" s="9">
        <f>VLOOKUP(E249,'Prijslijst 2025'!$A$1:$C$303,3,FALSE)</f>
        <v>4.49</v>
      </c>
      <c r="M249" s="6"/>
      <c r="N249" s="9">
        <f>C249*L249</f>
        <v>0</v>
      </c>
      <c r="O249" s="10" t="str">
        <f>VLOOKUP(E249,'Prijslijst 2025'!$A$1:$G$279,4,FALSE)</f>
        <v>AQ</v>
      </c>
      <c r="P249" s="18"/>
      <c r="Q249" s="67"/>
    </row>
    <row r="250" spans="1:17" s="3" customFormat="1" ht="10.5" customHeight="1" x14ac:dyDescent="0.2">
      <c r="C250" s="15"/>
      <c r="E250" s="68" t="s">
        <v>248</v>
      </c>
      <c r="F250" s="6"/>
      <c r="G250" s="6" t="s">
        <v>475</v>
      </c>
      <c r="H250" s="60" t="s">
        <v>470</v>
      </c>
      <c r="I250" s="6"/>
      <c r="J250" s="21"/>
      <c r="K250" s="6"/>
      <c r="L250" s="9">
        <f>VLOOKUP(E250,'Prijslijst 2025'!$A$1:$C$303,3,FALSE)</f>
        <v>4.3099999999999996</v>
      </c>
      <c r="M250" s="6"/>
      <c r="N250" s="9">
        <f>C250*L250</f>
        <v>0</v>
      </c>
      <c r="O250" s="10" t="str">
        <f>VLOOKUP(E250,'Prijslijst 2025'!$A$1:$G$279,4,FALSE)</f>
        <v>AQ</v>
      </c>
      <c r="P250" s="18"/>
      <c r="Q250" s="67"/>
    </row>
    <row r="251" spans="1:17" s="3" customFormat="1" ht="10.5" customHeight="1" x14ac:dyDescent="0.2">
      <c r="C251" s="15"/>
      <c r="E251" s="68" t="s">
        <v>253</v>
      </c>
      <c r="F251" s="6"/>
      <c r="G251" s="6" t="s">
        <v>475</v>
      </c>
      <c r="H251" s="60" t="s">
        <v>471</v>
      </c>
      <c r="I251" s="6"/>
      <c r="J251" s="21"/>
      <c r="K251" s="6"/>
      <c r="L251" s="9">
        <f>VLOOKUP(E251,'Prijslijst 2025'!$A$1:$C$303,3,FALSE)</f>
        <v>4.3099999999999996</v>
      </c>
      <c r="M251" s="6"/>
      <c r="N251" s="9">
        <f>C251*L251</f>
        <v>0</v>
      </c>
      <c r="O251" s="10" t="str">
        <f>VLOOKUP(E251,'Prijslijst 2025'!$A$1:$G$279,4,FALSE)</f>
        <v>AQ</v>
      </c>
      <c r="P251" s="18"/>
      <c r="Q251" s="67"/>
    </row>
    <row r="252" spans="1:17" s="3" customFormat="1" ht="4.5" customHeight="1" x14ac:dyDescent="0.2">
      <c r="C252" s="14"/>
      <c r="E252" s="67"/>
      <c r="F252" s="6"/>
      <c r="G252" s="6"/>
      <c r="H252" s="61"/>
      <c r="I252" s="6"/>
      <c r="J252" s="21"/>
      <c r="K252" s="6"/>
      <c r="L252" s="9"/>
      <c r="M252" s="6"/>
      <c r="N252" s="9"/>
      <c r="O252" s="10"/>
      <c r="P252" s="18"/>
      <c r="Q252" s="67"/>
    </row>
    <row r="253" spans="1:17" s="3" customFormat="1" ht="10.5" customHeight="1" x14ac:dyDescent="0.2">
      <c r="C253" s="15"/>
      <c r="E253" s="68" t="s">
        <v>477</v>
      </c>
      <c r="F253" s="6"/>
      <c r="G253" s="6" t="s">
        <v>476</v>
      </c>
      <c r="H253" s="60" t="s">
        <v>470</v>
      </c>
      <c r="I253" s="6"/>
      <c r="J253" s="21"/>
      <c r="K253" s="6"/>
      <c r="L253" s="9">
        <f>VLOOKUP(E253,'Prijslijst 2025'!$A$1:$C$303,3,FALSE)</f>
        <v>4.3099999999999996</v>
      </c>
      <c r="M253" s="6"/>
      <c r="N253" s="9">
        <f>C253*L253</f>
        <v>0</v>
      </c>
      <c r="O253" s="10" t="str">
        <f>VLOOKUP(E253,'Prijslijst 2025'!$A$1:$G$279,4,FALSE)</f>
        <v>AQ</v>
      </c>
      <c r="P253" s="18"/>
      <c r="Q253" s="67"/>
    </row>
    <row r="254" spans="1:17" s="3" customFormat="1" ht="10.5" customHeight="1" x14ac:dyDescent="0.2">
      <c r="C254" s="15"/>
      <c r="E254" s="68" t="s">
        <v>478</v>
      </c>
      <c r="F254" s="6"/>
      <c r="G254" s="6" t="s">
        <v>476</v>
      </c>
      <c r="H254" s="60" t="s">
        <v>471</v>
      </c>
      <c r="I254" s="6"/>
      <c r="J254" s="21"/>
      <c r="K254" s="6"/>
      <c r="L254" s="9">
        <f>VLOOKUP(E254,'Prijslijst 2025'!$A$1:$C$303,3,FALSE)</f>
        <v>4.3099999999999996</v>
      </c>
      <c r="M254" s="6"/>
      <c r="N254" s="9">
        <f>C254*L254</f>
        <v>0</v>
      </c>
      <c r="O254" s="10" t="str">
        <f>VLOOKUP(E254,'Prijslijst 2025'!$A$1:$G$279,4,FALSE)</f>
        <v>AQ</v>
      </c>
      <c r="P254" s="18"/>
      <c r="Q254" s="67"/>
    </row>
    <row r="255" spans="1:17" s="3" customFormat="1" ht="2.5" customHeight="1" x14ac:dyDescent="0.2">
      <c r="C255" s="14"/>
      <c r="E255" s="6"/>
      <c r="F255" s="6"/>
      <c r="G255" s="6"/>
      <c r="H255" s="21"/>
      <c r="I255" s="6"/>
      <c r="J255" s="21"/>
      <c r="K255" s="6"/>
      <c r="L255" s="9"/>
      <c r="M255" s="6"/>
      <c r="N255" s="9"/>
      <c r="O255" s="6"/>
      <c r="P255" s="18"/>
      <c r="Q255" s="67"/>
    </row>
    <row r="256" spans="1:17" ht="0.75" customHeight="1" x14ac:dyDescent="0.35">
      <c r="A256" s="126"/>
      <c r="B256" s="126"/>
      <c r="C256" s="126"/>
      <c r="D256" s="126"/>
      <c r="E256" s="124"/>
      <c r="F256" s="126"/>
      <c r="G256" s="126"/>
      <c r="H256" s="126"/>
      <c r="I256" s="126"/>
      <c r="J256" s="166"/>
      <c r="K256" s="126"/>
      <c r="L256" s="126"/>
      <c r="M256" s="126"/>
      <c r="N256" s="126"/>
      <c r="O256" s="126"/>
      <c r="P256" s="92"/>
      <c r="Q256" s="257"/>
    </row>
    <row r="257" spans="1:17" ht="10.5" customHeight="1" x14ac:dyDescent="0.35">
      <c r="A257" s="119"/>
      <c r="B257" s="120" t="s">
        <v>525</v>
      </c>
      <c r="C257" s="121"/>
      <c r="D257" s="119"/>
      <c r="E257" s="122"/>
      <c r="F257" s="122"/>
      <c r="G257" s="122"/>
      <c r="H257" s="123"/>
      <c r="I257" s="122"/>
      <c r="J257" s="123"/>
      <c r="K257" s="124"/>
      <c r="L257" s="125"/>
      <c r="M257" s="124"/>
      <c r="N257" s="125"/>
      <c r="O257" s="122"/>
      <c r="P257" s="18"/>
      <c r="Q257" s="67"/>
    </row>
    <row r="258" spans="1:17" s="147" customFormat="1" ht="9.5" customHeight="1" x14ac:dyDescent="0.35">
      <c r="A258" s="130"/>
      <c r="B258" s="130"/>
      <c r="C258" s="139"/>
      <c r="D258" s="130"/>
      <c r="E258" s="132" t="s">
        <v>497</v>
      </c>
      <c r="F258" s="132"/>
      <c r="G258" s="132" t="s">
        <v>498</v>
      </c>
      <c r="H258" s="167" t="s">
        <v>495</v>
      </c>
      <c r="I258" s="132"/>
      <c r="J258" s="140"/>
      <c r="K258" s="142"/>
      <c r="L258" s="143"/>
      <c r="M258" s="142"/>
      <c r="N258" s="144" t="s">
        <v>496</v>
      </c>
      <c r="O258" s="132"/>
      <c r="P258" s="145"/>
      <c r="Q258" s="192"/>
    </row>
    <row r="259" spans="1:17" s="3" customFormat="1" ht="10.5" customHeight="1" x14ac:dyDescent="0.2">
      <c r="A259" s="25"/>
      <c r="B259" s="26"/>
      <c r="C259" s="27"/>
      <c r="D259" s="26"/>
      <c r="E259" s="73" t="s">
        <v>627</v>
      </c>
      <c r="F259" s="28"/>
      <c r="G259" s="74" t="s">
        <v>544</v>
      </c>
      <c r="H259" s="75">
        <v>212</v>
      </c>
      <c r="I259" s="74"/>
      <c r="J259" s="76"/>
      <c r="K259" s="74"/>
      <c r="L259" s="77"/>
      <c r="M259" s="74"/>
      <c r="N259" s="77">
        <f>'Prijslijst 2025'!I17+'Prijslijst 2025'!I38+'Prijslijst 2025'!I51+'Prijslijst 2025'!I62+'Prijslijst 2025'!I73+'Prijslijst 2025'!I84+'Prijslijst 2025'!I95+'Prijslijst 2025'!I106+'Prijslijst 2025'!I117+'Prijslijst 2025'!I128+'Prijslijst 2025'!I139+'Prijslijst 2025'!I150+'Prijslijst 2025'!I160+'Prijslijst 2025'!I171+'Prijslijst 2025'!I182+'Prijslijst 2025'!I193+'Prijslijst 2025'!I204+'Prijslijst 2025'!I241+'Prijslijst 2025'!I248+'Prijslijst 2025'!I294+'Prijslijst 2025'!I305</f>
        <v>0</v>
      </c>
      <c r="O259" s="29"/>
      <c r="P259" s="18"/>
      <c r="Q259" s="67"/>
    </row>
    <row r="260" spans="1:17" s="3" customFormat="1" ht="10.5" customHeight="1" x14ac:dyDescent="0.2">
      <c r="A260" s="30"/>
      <c r="B260" s="31"/>
      <c r="C260" s="32"/>
      <c r="D260" s="31"/>
      <c r="E260" s="78" t="s">
        <v>623</v>
      </c>
      <c r="F260" s="79"/>
      <c r="G260" s="79" t="s">
        <v>483</v>
      </c>
      <c r="H260" s="80">
        <v>214</v>
      </c>
      <c r="I260" s="79"/>
      <c r="J260" s="81"/>
      <c r="K260" s="79"/>
      <c r="L260" s="82"/>
      <c r="M260" s="79"/>
      <c r="N260" s="82">
        <f>'Prijslijst 2025'!I18+'Prijslijst 2025'!I39+'Prijslijst 2025'!I52+'Prijslijst 2025'!I63+'Prijslijst 2025'!I74+'Prijslijst 2025'!I85+'Prijslijst 2025'!I96+'Prijslijst 2025'!I107+'Prijslijst 2025'!I118+'Prijslijst 2025'!I129+'Prijslijst 2025'!I140+'Prijslijst 2025'!I151+'Prijslijst 2025'!I161+'Prijslijst 2025'!I172+'Prijslijst 2025'!I183+'Prijslijst 2025'!I194+'Prijslijst 2025'!I205+'Prijslijst 2025'!I242+'Prijslijst 2025'!I249+'Prijslijst 2025'!I295+'Prijslijst 2025'!I306</f>
        <v>0</v>
      </c>
      <c r="O260" s="35"/>
      <c r="P260" s="18"/>
      <c r="Q260" s="67"/>
    </row>
    <row r="261" spans="1:17" s="3" customFormat="1" ht="10.5" customHeight="1" x14ac:dyDescent="0.2">
      <c r="A261" s="25"/>
      <c r="B261" s="26"/>
      <c r="C261" s="27"/>
      <c r="D261" s="26"/>
      <c r="E261" s="73" t="s">
        <v>484</v>
      </c>
      <c r="F261" s="28"/>
      <c r="G261" s="74" t="s">
        <v>487</v>
      </c>
      <c r="H261" s="75">
        <v>81</v>
      </c>
      <c r="I261" s="74"/>
      <c r="J261" s="76"/>
      <c r="K261" s="74"/>
      <c r="L261" s="77"/>
      <c r="M261" s="74"/>
      <c r="N261" s="77">
        <f>'Prijslijst 2025'!I20+'Prijslijst 2025'!I41+'Prijslijst 2025'!I54+'Prijslijst 2025'!I65+'Prijslijst 2025'!I76+'Prijslijst 2025'!I87+'Prijslijst 2025'!I98+'Prijslijst 2025'!I109+'Prijslijst 2025'!I120+'Prijslijst 2025'!I131+'Prijslijst 2025'!I142+'Prijslijst 2025'!I152+'Prijslijst 2025'!I163+'Prijslijst 2025'!I174+'Prijslijst 2025'!I185+'Prijslijst 2025'!I196+'Prijslijst 2025'!I207+'Prijslijst 2025'!I215+'Prijslijst 2025'!I218+'Prijslijst 2025'!I297+'Prijslijst 2025'!I308+'Prijslijst 2025'!I659+'Prijslijst 2025'!I671</f>
        <v>0</v>
      </c>
      <c r="O261" s="29"/>
      <c r="P261" s="18"/>
      <c r="Q261" s="67"/>
    </row>
    <row r="262" spans="1:17" s="3" customFormat="1" ht="10.5" customHeight="1" x14ac:dyDescent="0.2">
      <c r="A262" s="36"/>
      <c r="C262" s="14"/>
      <c r="E262" s="83" t="s">
        <v>485</v>
      </c>
      <c r="F262" s="6"/>
      <c r="G262" s="84" t="s">
        <v>488</v>
      </c>
      <c r="H262" s="85">
        <v>82</v>
      </c>
      <c r="I262" s="84"/>
      <c r="J262" s="86"/>
      <c r="K262" s="84"/>
      <c r="L262" s="87"/>
      <c r="M262" s="84"/>
      <c r="N262" s="87">
        <f>'Prijslijst 2025'!I21+'Prijslijst 2025'!I42+'Prijslijst 2025'!I55+'Prijslijst 2025'!I66+'Prijslijst 2025'!I77+'Prijslijst 2025'!I88+'Prijslijst 2025'!I99+'Prijslijst 2025'!I110+'Prijslijst 2025'!I121+'Prijslijst 2025'!I132+'Prijslijst 2025'!I143+'Prijslijst 2025'!I153+'Prijslijst 2025'!I164+'Prijslijst 2025'!I175+'Prijslijst 2025'!I186+'Prijslijst 2025'!I197+'Prijslijst 2025'!I208+'Prijslijst 2025'!I243+'Prijslijst 2025'!I250+'Prijslijst 2025'!I298+'Prijslijst 2025'!I309+'Prijslijst 2025'!I660+'Prijslijst 2025'!I672</f>
        <v>0</v>
      </c>
      <c r="O262" s="37"/>
      <c r="P262" s="18"/>
      <c r="Q262" s="67"/>
    </row>
    <row r="263" spans="1:17" s="3" customFormat="1" ht="10.5" customHeight="1" x14ac:dyDescent="0.2">
      <c r="A263" s="36"/>
      <c r="C263" s="14"/>
      <c r="E263" s="83" t="s">
        <v>625</v>
      </c>
      <c r="F263" s="6"/>
      <c r="G263" s="84" t="s">
        <v>489</v>
      </c>
      <c r="H263" s="85">
        <v>83</v>
      </c>
      <c r="I263" s="84"/>
      <c r="J263" s="86"/>
      <c r="K263" s="84"/>
      <c r="L263" s="87"/>
      <c r="M263" s="84"/>
      <c r="N263" s="87">
        <f>'Prijslijst 2025'!I22+'Prijslijst 2025'!I43+'Prijslijst 2025'!I56+'Prijslijst 2025'!I67+'Prijslijst 2025'!I78+'Prijslijst 2025'!I89+'Prijslijst 2025'!I100+'Prijslijst 2025'!I111+'Prijslijst 2025'!I122+'Prijslijst 2025'!I133+'Prijslijst 2025'!I144+'Prijslijst 2025'!I154+'Prijslijst 2025'!I165+'Prijslijst 2025'!I176+'Prijslijst 2025'!I187+'Prijslijst 2025'!I198+'Prijslijst 2025'!I209+'Prijslijst 2025'!I244+'Prijslijst 2025'!I251+'Prijslijst 2025'!I299+'Prijslijst 2025'!I310+'Prijslijst 2025'!I332+'Prijslijst 2025'!I333+'Prijslijst 2025'!I334+'Prijslijst 2025'!I335+'Prijslijst 2025'!I336+'Prijslijst 2025'!I337+'Prijslijst 2025'!I661+'Prijslijst 2025'!I673</f>
        <v>0</v>
      </c>
      <c r="O263" s="37"/>
      <c r="P263" s="18"/>
      <c r="Q263" s="67"/>
    </row>
    <row r="264" spans="1:17" s="3" customFormat="1" ht="10.5" customHeight="1" x14ac:dyDescent="0.2">
      <c r="A264" s="36"/>
      <c r="C264" s="14"/>
      <c r="E264" s="83" t="s">
        <v>626</v>
      </c>
      <c r="F264" s="6"/>
      <c r="G264" s="84" t="s">
        <v>490</v>
      </c>
      <c r="H264" s="85">
        <v>84</v>
      </c>
      <c r="I264" s="84"/>
      <c r="J264" s="86"/>
      <c r="K264" s="84"/>
      <c r="L264" s="87"/>
      <c r="M264" s="84"/>
      <c r="N264" s="87">
        <f>'Prijslijst 2025'!I23+'Prijslijst 2025'!I44+'Prijslijst 2025'!I57+'Prijslijst 2025'!I68+'Prijslijst 2025'!I79+'Prijslijst 2025'!I90+'Prijslijst 2025'!I101+'Prijslijst 2025'!I112+'Prijslijst 2025'!I123+'Prijslijst 2025'!I134+'Prijslijst 2025'!I145+'Prijslijst 2025'!I155+'Prijslijst 2025'!I166+'Prijslijst 2025'!I177+'Prijslijst 2025'!I188+'Prijslijst 2025'!I199+'Prijslijst 2025'!I210+'Prijslijst 2025'!I216+'Prijslijst 2025'!I219+'Prijslijst 2025'!I300+'Prijslijst 2025'!I311+'Prijslijst 2025'!I338+'Prijslijst 2025'!I339+'Prijslijst 2025'!I340+'Prijslijst 2025'!I341+'Prijslijst 2025'!I342+'Prijslijst 2025'!I343+'Prijslijst 2025'!I662+'Prijslijst 2025'!I674</f>
        <v>0</v>
      </c>
      <c r="O264" s="37"/>
      <c r="P264" s="18"/>
      <c r="Q264" s="67"/>
    </row>
    <row r="265" spans="1:17" s="3" customFormat="1" ht="10.5" customHeight="1" x14ac:dyDescent="0.2">
      <c r="A265" s="36"/>
      <c r="C265" s="14"/>
      <c r="E265" s="83" t="s">
        <v>486</v>
      </c>
      <c r="F265" s="6"/>
      <c r="G265" s="84" t="s">
        <v>491</v>
      </c>
      <c r="H265" s="85">
        <v>884</v>
      </c>
      <c r="I265" s="84"/>
      <c r="J265" s="86"/>
      <c r="K265" s="84"/>
      <c r="L265" s="87"/>
      <c r="M265" s="84"/>
      <c r="N265" s="87">
        <f>'Prijslijst 2025'!I25+'Prijslijst 2025'!I46+'Prijslijst 2025'!I59+'Prijslijst 2025'!I70+'Prijslijst 2025'!I81+'Prijslijst 2025'!I92+'Prijslijst 2025'!I103+'Prijslijst 2025'!I114+'Prijslijst 2025'!I125+'Prijslijst 2025'!I136+'Prijslijst 2025'!I147+'Prijslijst 2025'!I157+'Prijslijst 2025'!I168+'Prijslijst 2025'!I179+'Prijslijst 2025'!I190+'Prijslijst 2025'!I201+'Prijslijst 2025'!I212+'Prijslijst 2025'!I246+'Prijslijst 2025'!I253+'Prijslijst 2025'!I302+'Prijslijst 2025'!I313+'Prijslijst 2025'!I344+'Prijslijst 2025'!I345+'Prijslijst 2025'!I346+'Prijslijst 2025'!I347+'Prijslijst 2025'!I348+'Prijslijst 2025'!I349+'Prijslijst 2025'!I664+'Prijslijst 2025'!I676</f>
        <v>0</v>
      </c>
      <c r="O265" s="37"/>
      <c r="P265" s="18"/>
      <c r="Q265" s="67"/>
    </row>
    <row r="266" spans="1:17" s="3" customFormat="1" ht="10.5" customHeight="1" x14ac:dyDescent="0.2">
      <c r="A266" s="36"/>
      <c r="C266" s="14"/>
      <c r="E266" s="83" t="s">
        <v>624</v>
      </c>
      <c r="F266" s="6"/>
      <c r="G266" s="84" t="s">
        <v>492</v>
      </c>
      <c r="H266" s="85">
        <v>885</v>
      </c>
      <c r="I266" s="84"/>
      <c r="J266" s="86"/>
      <c r="K266" s="84"/>
      <c r="L266" s="87"/>
      <c r="M266" s="84"/>
      <c r="N266" s="87">
        <f>'Prijslijst 2025'!I26+'Prijslijst 2025'!I47+'Prijslijst 2025'!I60+'Prijslijst 2025'!I71+'Prijslijst 2025'!I82+'Prijslijst 2025'!I93+'Prijslijst 2025'!I104+'Prijslijst 2025'!I115+'Prijslijst 2025'!I126+'Prijslijst 2025'!I137+'Prijslijst 2025'!I148+'Prijslijst 2025'!I158+'Prijslijst 2025'!I169+'Prijslijst 2025'!I180+'Prijslijst 2025'!I191+'Prijslijst 2025'!I202+'Prijslijst 2025'!I213+'Prijslijst 2025'!I220+'Prijslijst 2025'!I247+'Prijslijst 2025'!I303+'Prijslijst 2025'!I314+'Prijslijst 2025'!I350+'Prijslijst 2025'!I351+'Prijslijst 2025'!I352+'Prijslijst 2025'!I353+'Prijslijst 2025'!I354+'Prijslijst 2025'!I355+'Prijslijst 2025'!I665+'Prijslijst 2025'!I677</f>
        <v>0</v>
      </c>
      <c r="O266" s="37"/>
      <c r="P266" s="18"/>
      <c r="Q266" s="67"/>
    </row>
    <row r="267" spans="1:17" s="3" customFormat="1" ht="10.5" customHeight="1" x14ac:dyDescent="0.2">
      <c r="A267" s="36"/>
      <c r="C267" s="14"/>
      <c r="E267" s="105"/>
      <c r="F267" s="6"/>
      <c r="G267" s="84" t="s">
        <v>493</v>
      </c>
      <c r="H267" s="85">
        <v>803</v>
      </c>
      <c r="I267" s="84"/>
      <c r="J267" s="86"/>
      <c r="K267" s="84"/>
      <c r="L267" s="87"/>
      <c r="M267" s="84"/>
      <c r="N267" s="87">
        <f>'Prijslijst 2025'!I19+'Prijslijst 2025'!I40+'Prijslijst 2025'!I53+'Prijslijst 2025'!I64+'Prijslijst 2025'!I75+'Prijslijst 2025'!I86+'Prijslijst 2025'!I97+'Prijslijst 2025'!I108+'Prijslijst 2025'!I119+'Prijslijst 2025'!I130+'Prijslijst 2025'!I141+'Prijslijst 2025'!I162+'Prijslijst 2025'!I173+'Prijslijst 2025'!I184+'Prijslijst 2025'!I195+'Prijslijst 2025'!I206+'Prijslijst 2025'!I296+'Prijslijst 2025'!I307</f>
        <v>0</v>
      </c>
      <c r="O267" s="37"/>
      <c r="P267" s="18"/>
      <c r="Q267" s="67"/>
    </row>
    <row r="268" spans="1:17" s="3" customFormat="1" ht="10.5" customHeight="1" x14ac:dyDescent="0.2">
      <c r="A268" s="36"/>
      <c r="C268" s="14"/>
      <c r="E268" s="104"/>
      <c r="F268" s="6"/>
      <c r="G268" s="84" t="s">
        <v>494</v>
      </c>
      <c r="H268" s="85">
        <v>866</v>
      </c>
      <c r="I268" s="84"/>
      <c r="J268" s="86"/>
      <c r="K268" s="84"/>
      <c r="L268" s="87"/>
      <c r="M268" s="84"/>
      <c r="N268" s="87">
        <f>'Prijslijst 2025'!I24+'Prijslijst 2025'!I45+'Prijslijst 2025'!I58+'Prijslijst 2025'!I69+'Prijslijst 2025'!I80+'Prijslijst 2025'!I91+'Prijslijst 2025'!I102+'Prijslijst 2025'!I113+'Prijslijst 2025'!I124+'Prijslijst 2025'!I135+'Prijslijst 2025'!I146+'Prijslijst 2025'!I156+'Prijslijst 2025'!I167+'Prijslijst 2025'!I178+'Prijslijst 2025'!I189+'Prijslijst 2025'!I200+'Prijslijst 2025'!I211+'Prijslijst 2025'!I245+'Prijslijst 2025'!I252+'Prijslijst 2025'!I301+'Prijslijst 2025'!I312+'Prijslijst 2025'!I666+'Prijslijst 2025'!I678</f>
        <v>0</v>
      </c>
      <c r="O268" s="37"/>
      <c r="P268" s="18"/>
      <c r="Q268" s="67"/>
    </row>
    <row r="269" spans="1:17" s="3" customFormat="1" ht="10.5" customHeight="1" x14ac:dyDescent="0.2">
      <c r="A269" s="36"/>
      <c r="C269" s="14"/>
      <c r="E269" s="104" t="s">
        <v>877</v>
      </c>
      <c r="F269" s="6"/>
      <c r="G269" s="84" t="s">
        <v>490</v>
      </c>
      <c r="H269" s="85" t="s">
        <v>865</v>
      </c>
      <c r="I269" s="84"/>
      <c r="J269" s="86"/>
      <c r="K269" s="84"/>
      <c r="L269" s="87"/>
      <c r="M269" s="84"/>
      <c r="N269" s="87">
        <f>'Prijslijst 2025'!I382+'Prijslijst 2025'!I385+'Prijslijst 2025'!I388+'Prijslijst 2025'!I391+'Prijslijst 2025'!I394+'Prijslijst 2025'!I397+'Prijslijst 2025'!I400+'Prijslijst 2025'!I403+'Prijslijst 2025'!I406+'Prijslijst 2025'!I409+'Prijslijst 2025'!I412+'Prijslijst 2025'!I415+'Prijslijst 2025'!I418+'Prijslijst 2025'!I421+'Prijslijst 2025'!I424+'Prijslijst 2025'!I668+'Prijslijst 2025'!I680</f>
        <v>0</v>
      </c>
      <c r="O269" s="37"/>
      <c r="P269" s="18"/>
      <c r="Q269" s="67"/>
    </row>
    <row r="270" spans="1:17" s="3" customFormat="1" ht="10.5" customHeight="1" x14ac:dyDescent="0.2">
      <c r="A270" s="36"/>
      <c r="C270" s="14"/>
      <c r="E270" s="104"/>
      <c r="F270" s="6"/>
      <c r="G270" s="84" t="s">
        <v>491</v>
      </c>
      <c r="H270" s="85" t="s">
        <v>866</v>
      </c>
      <c r="I270" s="84"/>
      <c r="J270" s="86"/>
      <c r="K270" s="84"/>
      <c r="L270" s="87"/>
      <c r="M270" s="84"/>
      <c r="N270" s="87">
        <f>'Prijslijst 2025'!I383+'Prijslijst 2025'!I386+'Prijslijst 2025'!I389+'Prijslijst 2025'!I392+'Prijslijst 2025'!I395+'Prijslijst 2025'!I398+'Prijslijst 2025'!I401+'Prijslijst 2025'!I404+'Prijslijst 2025'!I407+'Prijslijst 2025'!I410+'Prijslijst 2025'!I413+'Prijslijst 2025'!I416+'Prijslijst 2025'!I419+'Prijslijst 2025'!I422+'Prijslijst 2025'!I425+'Prijslijst 2025'!I669+'Prijslijst 2025'!I681</f>
        <v>0</v>
      </c>
      <c r="O270" s="37"/>
      <c r="P270" s="18"/>
      <c r="Q270" s="67"/>
    </row>
    <row r="271" spans="1:17" s="3" customFormat="1" ht="10" x14ac:dyDescent="0.2">
      <c r="A271" s="30"/>
      <c r="B271" s="31"/>
      <c r="C271" s="32"/>
      <c r="D271" s="31"/>
      <c r="E271" s="33"/>
      <c r="F271" s="34"/>
      <c r="G271" s="79" t="s">
        <v>492</v>
      </c>
      <c r="H271" s="80" t="s">
        <v>867</v>
      </c>
      <c r="I271" s="31"/>
      <c r="J271" s="31"/>
      <c r="K271" s="31"/>
      <c r="L271" s="31"/>
      <c r="M271" s="31"/>
      <c r="N271" s="82">
        <f>'Prijslijst 2025'!I384+'Prijslijst 2025'!I387+'Prijslijst 2025'!I390+'Prijslijst 2025'!I393+'Prijslijst 2025'!I396+'Prijslijst 2025'!I399+'Prijslijst 2025'!I402+'Prijslijst 2025'!I405+'Prijslijst 2025'!I408+'Prijslijst 2025'!I411+'Prijslijst 2025'!I414+'Prijslijst 2025'!I417+'Prijslijst 2025'!I420+'Prijslijst 2025'!I423+'Prijslijst 2025'!I426+'Prijslijst 2025'!I670+'Prijslijst 2025'!I682</f>
        <v>0</v>
      </c>
      <c r="O271" s="35"/>
      <c r="P271" s="18"/>
      <c r="Q271" s="67"/>
    </row>
    <row r="272" spans="1:17" ht="10.5" customHeight="1" x14ac:dyDescent="0.35">
      <c r="A272" s="119"/>
      <c r="B272" s="120" t="s">
        <v>505</v>
      </c>
      <c r="C272" s="121"/>
      <c r="D272" s="119"/>
      <c r="E272" s="122"/>
      <c r="F272" s="122"/>
      <c r="G272" s="122"/>
      <c r="H272" s="123"/>
      <c r="I272" s="122"/>
      <c r="J272" s="123"/>
      <c r="K272" s="124"/>
      <c r="L272" s="125"/>
      <c r="M272" s="124"/>
      <c r="N272" s="125"/>
      <c r="O272" s="122"/>
      <c r="P272" s="18"/>
      <c r="Q272" s="67"/>
    </row>
    <row r="273" spans="1:17" s="3" customFormat="1" ht="2.5" customHeight="1" x14ac:dyDescent="0.2">
      <c r="C273" s="14"/>
      <c r="E273" s="6"/>
      <c r="F273" s="6"/>
      <c r="G273" s="6"/>
      <c r="H273" s="21"/>
      <c r="I273" s="6"/>
      <c r="J273" s="21"/>
      <c r="K273" s="6"/>
      <c r="L273" s="9"/>
      <c r="M273" s="6"/>
      <c r="N273" s="9"/>
      <c r="O273" s="6"/>
      <c r="P273" s="18"/>
      <c r="Q273" s="67"/>
    </row>
    <row r="274" spans="1:17" s="3" customFormat="1" ht="10.5" customHeight="1" x14ac:dyDescent="0.25">
      <c r="B274" s="16" t="s">
        <v>523</v>
      </c>
      <c r="C274" s="14"/>
      <c r="E274" s="6"/>
      <c r="F274" s="6"/>
      <c r="G274" s="6"/>
      <c r="H274" s="21"/>
      <c r="I274" s="6"/>
      <c r="J274" s="21"/>
      <c r="K274" s="6"/>
      <c r="L274" s="9"/>
      <c r="M274" s="6"/>
      <c r="N274" s="177">
        <f>SUM(P29:P254)+C306</f>
        <v>0</v>
      </c>
      <c r="O274" s="6"/>
      <c r="P274" s="18"/>
      <c r="Q274" s="67"/>
    </row>
    <row r="275" spans="1:17" s="3" customFormat="1" ht="10.5" customHeight="1" x14ac:dyDescent="0.25">
      <c r="B275" s="16" t="s">
        <v>522</v>
      </c>
      <c r="C275" s="14"/>
      <c r="E275" s="6"/>
      <c r="F275" s="6"/>
      <c r="G275" s="6"/>
      <c r="H275" s="21"/>
      <c r="I275" s="6"/>
      <c r="J275" s="21"/>
      <c r="K275" s="6"/>
      <c r="L275" s="9"/>
      <c r="M275" s="6"/>
      <c r="N275" s="177">
        <f>SUM(Q30:Q225)</f>
        <v>0</v>
      </c>
      <c r="O275" s="6"/>
      <c r="P275" s="18"/>
      <c r="Q275" s="67"/>
    </row>
    <row r="276" spans="1:17" s="3" customFormat="1" ht="10.5" customHeight="1" x14ac:dyDescent="0.25">
      <c r="B276" s="16" t="s">
        <v>524</v>
      </c>
      <c r="C276" s="14"/>
      <c r="E276" s="6"/>
      <c r="F276" s="6"/>
      <c r="G276" s="6"/>
      <c r="H276" s="21"/>
      <c r="I276" s="6"/>
      <c r="J276" s="21"/>
      <c r="K276" s="6"/>
      <c r="L276" s="9"/>
      <c r="M276" s="6"/>
      <c r="N276" s="178">
        <f>N274+N275</f>
        <v>0</v>
      </c>
      <c r="O276" s="6"/>
      <c r="P276" s="18"/>
      <c r="Q276" s="67"/>
    </row>
    <row r="277" spans="1:17" s="3" customFormat="1" ht="10.5" customHeight="1" x14ac:dyDescent="0.25">
      <c r="B277" s="16" t="s">
        <v>506</v>
      </c>
      <c r="C277" s="14"/>
      <c r="E277" s="6"/>
      <c r="F277" s="6"/>
      <c r="G277" s="6"/>
      <c r="H277" s="21"/>
      <c r="I277" s="6"/>
      <c r="J277" s="21"/>
      <c r="K277" s="6"/>
      <c r="L277" s="9"/>
      <c r="M277" s="6"/>
      <c r="N277" s="177">
        <f>J21+J30+J31+J32+J34+J36+J37+J38+J40+J42+J43+J45+J47+J49+J171+J192+'Welcome 2-draads'!J37+'Welcome 2-draads'!J38+'Welcome IP'!I37+'Welcome IP'!I39+J50+J51+J52</f>
        <v>0</v>
      </c>
      <c r="O277" s="6"/>
      <c r="P277" s="18"/>
      <c r="Q277" s="67"/>
    </row>
    <row r="278" spans="1:17" s="3" customFormat="1" ht="2.5" customHeight="1" x14ac:dyDescent="0.2">
      <c r="C278" s="14"/>
      <c r="E278" s="6"/>
      <c r="F278" s="6"/>
      <c r="G278" s="6"/>
      <c r="H278" s="21"/>
      <c r="I278" s="6"/>
      <c r="J278" s="21"/>
      <c r="K278" s="6"/>
      <c r="L278" s="9"/>
      <c r="M278" s="6"/>
      <c r="N278" s="9"/>
      <c r="O278" s="6"/>
      <c r="P278" s="18"/>
      <c r="Q278" s="67"/>
    </row>
    <row r="279" spans="1:17" s="147" customFormat="1" ht="10.5" customHeight="1" x14ac:dyDescent="0.35">
      <c r="A279" s="150"/>
      <c r="B279" s="120" t="s">
        <v>507</v>
      </c>
      <c r="C279" s="168"/>
      <c r="D279" s="150"/>
      <c r="E279" s="169" t="s">
        <v>509</v>
      </c>
      <c r="F279" s="170"/>
      <c r="G279" s="170"/>
      <c r="H279" s="171"/>
      <c r="I279" s="170"/>
      <c r="J279" s="171"/>
      <c r="K279" s="172"/>
      <c r="L279" s="173"/>
      <c r="M279" s="172"/>
      <c r="N279" s="173"/>
      <c r="O279" s="170"/>
      <c r="P279" s="148"/>
      <c r="Q279" s="256"/>
    </row>
    <row r="280" spans="1:17" s="3" customFormat="1" ht="2.5" customHeight="1" x14ac:dyDescent="0.2">
      <c r="C280" s="14"/>
      <c r="E280" s="6"/>
      <c r="F280" s="6"/>
      <c r="G280" s="6"/>
      <c r="H280" s="21"/>
      <c r="I280" s="6"/>
      <c r="J280" s="21"/>
      <c r="K280" s="6"/>
      <c r="L280" s="9"/>
      <c r="M280" s="6"/>
      <c r="N280" s="9"/>
      <c r="O280" s="6"/>
      <c r="P280" s="18"/>
      <c r="Q280" s="67"/>
    </row>
    <row r="281" spans="1:17" s="3" customFormat="1" ht="10.5" customHeight="1" x14ac:dyDescent="0.3">
      <c r="B281" s="19" t="s">
        <v>508</v>
      </c>
      <c r="C281" s="14"/>
      <c r="E281" s="6"/>
      <c r="F281" s="6"/>
      <c r="G281" s="6"/>
      <c r="H281" s="21"/>
      <c r="I281" s="6"/>
      <c r="J281" s="21"/>
      <c r="K281" s="6"/>
      <c r="L281" s="9"/>
      <c r="M281" s="6"/>
      <c r="N281" s="179">
        <f>SUM(N15:N255)+N363+'Welcome IP'!N78+'Welcome 2-draads'!N75</f>
        <v>521</v>
      </c>
      <c r="O281" s="6"/>
      <c r="P281" s="18"/>
      <c r="Q281" s="67"/>
    </row>
    <row r="282" spans="1:17" s="3" customFormat="1" ht="1" customHeight="1" x14ac:dyDescent="0.35">
      <c r="A282" s="126"/>
      <c r="B282" s="111"/>
      <c r="C282" s="127"/>
      <c r="D282" s="126"/>
      <c r="E282" s="124"/>
      <c r="F282" s="124"/>
      <c r="G282" s="124"/>
      <c r="H282" s="128"/>
      <c r="I282" s="124"/>
      <c r="J282" s="128"/>
      <c r="K282" s="124"/>
      <c r="L282" s="129"/>
      <c r="M282" s="124"/>
      <c r="N282" s="129"/>
      <c r="O282" s="124"/>
      <c r="P282" s="18"/>
      <c r="Q282" s="67"/>
    </row>
    <row r="283" spans="1:17" ht="0.75" customHeight="1" x14ac:dyDescent="0.35">
      <c r="A283" s="111"/>
      <c r="B283" s="111"/>
      <c r="C283" s="111"/>
      <c r="D283" s="111"/>
      <c r="E283" s="113"/>
      <c r="F283" s="111"/>
      <c r="G283" s="111"/>
      <c r="H283" s="111"/>
      <c r="I283" s="111"/>
      <c r="J283" s="174"/>
      <c r="K283" s="111"/>
      <c r="L283" s="111"/>
      <c r="M283" s="111"/>
      <c r="N283" s="111"/>
      <c r="O283" s="111"/>
      <c r="P283" s="93"/>
      <c r="Q283" s="258"/>
    </row>
    <row r="284" spans="1:17" s="44" customFormat="1" ht="2" hidden="1" customHeight="1" x14ac:dyDescent="0.2">
      <c r="C284" s="45"/>
      <c r="E284" s="46"/>
      <c r="F284" s="46"/>
      <c r="G284" s="46"/>
      <c r="H284" s="47"/>
      <c r="I284" s="46"/>
      <c r="J284" s="47"/>
      <c r="K284" s="46"/>
      <c r="L284" s="48"/>
      <c r="M284" s="46"/>
      <c r="N284" s="48"/>
      <c r="O284" s="46"/>
      <c r="P284" s="94"/>
      <c r="Q284" s="52"/>
    </row>
    <row r="285" spans="1:17" s="44" customFormat="1" ht="8" x14ac:dyDescent="0.2">
      <c r="B285" s="49" t="s">
        <v>600</v>
      </c>
      <c r="C285" s="50"/>
      <c r="D285" s="51"/>
      <c r="E285" s="46"/>
      <c r="F285" s="52"/>
      <c r="H285" s="56" t="s">
        <v>603</v>
      </c>
      <c r="I285" s="46"/>
      <c r="J285" s="47"/>
      <c r="K285" s="46"/>
      <c r="L285" s="48"/>
      <c r="M285" s="46"/>
      <c r="N285" s="48"/>
      <c r="O285" s="46"/>
      <c r="P285" s="94"/>
      <c r="Q285" s="52"/>
    </row>
    <row r="286" spans="1:17" s="44" customFormat="1" ht="8" x14ac:dyDescent="0.2">
      <c r="B286" s="58" t="s">
        <v>510</v>
      </c>
      <c r="C286" s="53"/>
      <c r="D286" s="53"/>
      <c r="E286" s="101"/>
      <c r="F286" s="54"/>
      <c r="H286" s="56" t="s">
        <v>601</v>
      </c>
      <c r="I286" s="46"/>
      <c r="J286" s="47"/>
      <c r="K286" s="46"/>
      <c r="L286" s="48"/>
      <c r="M286" s="46"/>
      <c r="N286" s="48"/>
      <c r="O286" s="46"/>
      <c r="P286" s="94"/>
      <c r="Q286" s="52"/>
    </row>
    <row r="287" spans="1:17" s="44" customFormat="1" ht="8" x14ac:dyDescent="0.2">
      <c r="B287" s="58" t="s">
        <v>511</v>
      </c>
      <c r="C287" s="55"/>
      <c r="D287" s="53"/>
      <c r="E287" s="101"/>
      <c r="F287" s="56"/>
      <c r="H287" s="58" t="s">
        <v>512</v>
      </c>
      <c r="I287" s="46"/>
      <c r="J287" s="47"/>
      <c r="K287" s="46"/>
      <c r="L287" s="48"/>
      <c r="M287" s="46"/>
      <c r="N287" s="48"/>
      <c r="O287" s="46"/>
      <c r="P287" s="94"/>
      <c r="Q287" s="52"/>
    </row>
    <row r="288" spans="1:17" s="44" customFormat="1" ht="8" x14ac:dyDescent="0.2">
      <c r="B288" s="63" t="s">
        <v>616</v>
      </c>
      <c r="C288" s="55"/>
      <c r="D288" s="53"/>
      <c r="E288" s="101"/>
      <c r="F288" s="56"/>
      <c r="H288" s="58" t="s">
        <v>513</v>
      </c>
      <c r="I288" s="46"/>
      <c r="J288" s="47"/>
      <c r="K288" s="46"/>
      <c r="L288" s="48"/>
      <c r="M288" s="46"/>
      <c r="N288" s="48"/>
      <c r="O288" s="46"/>
      <c r="P288" s="94"/>
      <c r="Q288" s="52"/>
    </row>
    <row r="289" spans="1:17" s="44" customFormat="1" ht="3.5" customHeight="1" x14ac:dyDescent="0.2">
      <c r="C289" s="55"/>
      <c r="D289" s="53"/>
      <c r="E289" s="101"/>
      <c r="F289" s="53"/>
      <c r="G289" s="53"/>
      <c r="H289" s="47"/>
      <c r="I289" s="46"/>
      <c r="J289" s="47"/>
      <c r="K289" s="46"/>
      <c r="L289" s="48"/>
      <c r="M289" s="46"/>
      <c r="N289" s="48"/>
      <c r="O289" s="46"/>
      <c r="P289" s="94"/>
      <c r="Q289" s="52"/>
    </row>
    <row r="290" spans="1:17" s="44" customFormat="1" ht="8.25" customHeight="1" x14ac:dyDescent="0.2">
      <c r="B290" s="59" t="s">
        <v>514</v>
      </c>
      <c r="C290" s="45"/>
      <c r="E290" s="46"/>
      <c r="F290" s="46"/>
      <c r="G290" s="46"/>
      <c r="H290" s="66" t="s">
        <v>598</v>
      </c>
      <c r="I290" s="46"/>
      <c r="J290" s="47"/>
      <c r="K290" s="46"/>
      <c r="L290" s="48"/>
      <c r="M290" s="46"/>
      <c r="N290" s="48"/>
      <c r="O290" s="46"/>
      <c r="P290" s="94"/>
      <c r="Q290" s="52"/>
    </row>
    <row r="291" spans="1:17" s="44" customFormat="1" ht="8" x14ac:dyDescent="0.2">
      <c r="C291" s="57" t="s">
        <v>515</v>
      </c>
      <c r="E291" s="46"/>
      <c r="F291" s="46"/>
      <c r="G291" s="46"/>
      <c r="H291" s="64"/>
      <c r="I291" s="46"/>
      <c r="J291" s="65" t="s">
        <v>599</v>
      </c>
      <c r="K291" s="46"/>
      <c r="L291" s="48"/>
      <c r="M291" s="46"/>
      <c r="N291" s="48"/>
      <c r="O291" s="46"/>
      <c r="P291" s="94"/>
      <c r="Q291" s="52"/>
    </row>
    <row r="292" spans="1:17" s="44" customFormat="1" ht="11.5" customHeight="1" x14ac:dyDescent="0.2">
      <c r="C292" s="54" t="s">
        <v>516</v>
      </c>
      <c r="E292" s="46"/>
      <c r="F292" s="46"/>
      <c r="G292" s="46"/>
      <c r="I292" s="46"/>
      <c r="J292" s="54" t="s">
        <v>517</v>
      </c>
      <c r="K292" s="46"/>
      <c r="L292" s="48"/>
      <c r="M292" s="46"/>
      <c r="N292" s="48"/>
      <c r="O292" s="46"/>
      <c r="P292" s="94"/>
      <c r="Q292" s="52"/>
    </row>
    <row r="293" spans="1:17" s="44" customFormat="1" ht="1.5" customHeight="1" x14ac:dyDescent="0.2">
      <c r="E293" s="46"/>
      <c r="O293" s="46"/>
      <c r="P293" s="94"/>
      <c r="Q293" s="52"/>
    </row>
    <row r="294" spans="1:17" s="44" customFormat="1" x14ac:dyDescent="0.35">
      <c r="B294" s="59" t="s">
        <v>602</v>
      </c>
      <c r="C294" s="45"/>
      <c r="E294" s="46"/>
      <c r="F294" s="46"/>
      <c r="N294"/>
      <c r="O294" s="46"/>
      <c r="P294" s="94"/>
      <c r="Q294" s="52"/>
    </row>
    <row r="295" spans="1:17" s="44" customFormat="1" ht="8" x14ac:dyDescent="0.2">
      <c r="E295" s="46"/>
      <c r="F295" s="46"/>
      <c r="G295" s="46"/>
      <c r="H295" s="47"/>
      <c r="I295" s="46"/>
      <c r="J295" s="47"/>
      <c r="K295" s="46"/>
      <c r="L295" s="48"/>
      <c r="M295" s="46"/>
      <c r="N295" s="48"/>
      <c r="O295" s="46"/>
      <c r="P295" s="94"/>
      <c r="Q295" s="52"/>
    </row>
    <row r="296" spans="1:17" s="44" customFormat="1" ht="9" customHeight="1" x14ac:dyDescent="0.2">
      <c r="E296" s="46"/>
      <c r="G296" s="46"/>
      <c r="H296" s="47"/>
      <c r="I296" s="46"/>
      <c r="J296" s="47"/>
      <c r="K296" s="46"/>
      <c r="L296" s="48"/>
      <c r="M296" s="46"/>
      <c r="N296" s="48"/>
      <c r="O296" s="46"/>
      <c r="P296" s="94"/>
      <c r="Q296" s="52"/>
    </row>
    <row r="297" spans="1:17" s="44" customFormat="1" x14ac:dyDescent="0.35">
      <c r="C297"/>
      <c r="E297" s="46"/>
      <c r="G297" s="46"/>
      <c r="H297" s="47"/>
      <c r="I297" s="46"/>
      <c r="J297" s="47"/>
      <c r="K297" s="46"/>
      <c r="L297" s="48"/>
      <c r="M297" s="46"/>
      <c r="N297"/>
      <c r="O297" s="46"/>
      <c r="P297" s="94"/>
      <c r="Q297" s="52"/>
    </row>
    <row r="298" spans="1:17" s="44" customFormat="1" ht="2.5" customHeight="1" x14ac:dyDescent="0.2">
      <c r="C298" s="45"/>
      <c r="E298" s="46"/>
      <c r="F298" s="46"/>
      <c r="G298" s="46"/>
      <c r="H298" s="47"/>
      <c r="I298" s="46"/>
      <c r="J298" s="47"/>
      <c r="K298" s="46"/>
      <c r="L298" s="48"/>
      <c r="M298" s="46"/>
      <c r="N298" s="48"/>
      <c r="O298" s="46"/>
      <c r="P298" s="94"/>
      <c r="Q298" s="52"/>
    </row>
    <row r="299" spans="1:17" ht="1.5" hidden="1" customHeight="1" x14ac:dyDescent="0.35"/>
    <row r="300" spans="1:17" ht="2.5" customHeight="1" x14ac:dyDescent="0.35">
      <c r="A300" s="110"/>
      <c r="B300" s="111"/>
      <c r="C300" s="112"/>
      <c r="D300" s="111"/>
      <c r="E300" s="113"/>
      <c r="F300" s="113"/>
      <c r="G300" s="113"/>
      <c r="H300" s="114"/>
      <c r="I300" s="113"/>
      <c r="J300" s="114"/>
      <c r="K300" s="113"/>
      <c r="L300" s="115"/>
      <c r="M300" s="113"/>
      <c r="N300" s="115"/>
      <c r="O300" s="113"/>
    </row>
    <row r="301" spans="1:17" ht="2" customHeight="1" x14ac:dyDescent="0.35"/>
    <row r="302" spans="1:17" x14ac:dyDescent="0.35">
      <c r="A302" s="119"/>
      <c r="B302" s="120" t="s">
        <v>1295</v>
      </c>
      <c r="C302" s="121"/>
      <c r="D302" s="119"/>
      <c r="E302" s="122"/>
      <c r="F302" s="122"/>
      <c r="G302" s="122"/>
      <c r="H302" s="123"/>
      <c r="I302" s="122"/>
      <c r="J302" s="123"/>
      <c r="K302" s="124"/>
      <c r="L302" s="125"/>
      <c r="M302" s="124"/>
      <c r="N302" s="125"/>
      <c r="O302" s="122"/>
    </row>
    <row r="303" spans="1:17" ht="9.5" customHeight="1" x14ac:dyDescent="0.35">
      <c r="A303" s="130"/>
      <c r="B303" s="130"/>
      <c r="C303" s="131" t="s">
        <v>443</v>
      </c>
      <c r="D303" s="130"/>
      <c r="E303" s="130" t="s">
        <v>0</v>
      </c>
      <c r="F303" s="130"/>
      <c r="G303" s="130" t="s">
        <v>1</v>
      </c>
      <c r="H303" s="131"/>
      <c r="I303" s="130"/>
      <c r="J303" s="131"/>
      <c r="K303" s="134"/>
      <c r="L303" s="135" t="s">
        <v>445</v>
      </c>
      <c r="M303" s="134"/>
      <c r="N303" s="136" t="s">
        <v>446</v>
      </c>
      <c r="O303" s="130" t="s">
        <v>447</v>
      </c>
    </row>
    <row r="304" spans="1:17" ht="49" customHeight="1" x14ac:dyDescent="0.35">
      <c r="A304" s="137"/>
      <c r="B304" s="137"/>
      <c r="C304" s="182"/>
      <c r="D304" s="137"/>
      <c r="E304" s="145"/>
      <c r="F304" s="145"/>
      <c r="G304" s="145"/>
      <c r="H304" s="183"/>
      <c r="I304" s="145"/>
      <c r="J304" s="183"/>
      <c r="K304" s="184"/>
      <c r="L304" s="185"/>
      <c r="M304" s="184"/>
      <c r="N304" s="186"/>
      <c r="O304" s="145"/>
    </row>
    <row r="305" spans="3:15" ht="1" hidden="1" customHeight="1" x14ac:dyDescent="0.35">
      <c r="E305" s="67"/>
    </row>
    <row r="306" spans="3:15" x14ac:dyDescent="0.35">
      <c r="C306" s="175">
        <f>C310+C311+C312</f>
        <v>0</v>
      </c>
      <c r="E306" s="68" t="s">
        <v>880</v>
      </c>
      <c r="F306" s="6"/>
      <c r="G306" s="6" t="s">
        <v>881</v>
      </c>
      <c r="L306" s="9">
        <f>VLOOKUP(E306,'Prijslijst 2025'!$A$1:$C$493,3,FALSE)</f>
        <v>47.1</v>
      </c>
      <c r="M306" s="6"/>
      <c r="N306" s="9">
        <f>C306*L306</f>
        <v>0</v>
      </c>
      <c r="O306" s="10" t="str">
        <f>VLOOKUP(E306,'Prijslijst 2025'!$A$1:$G$493,4,FALSE)</f>
        <v>AQ</v>
      </c>
    </row>
    <row r="307" spans="3:15" ht="15" customHeight="1" x14ac:dyDescent="0.35">
      <c r="C307" s="89" t="s">
        <v>702</v>
      </c>
      <c r="E307" s="67"/>
    </row>
    <row r="308" spans="3:15" ht="67.5" customHeight="1" x14ac:dyDescent="0.35">
      <c r="C308" s="89"/>
      <c r="E308" s="67"/>
    </row>
    <row r="309" spans="3:15" ht="26" customHeight="1" x14ac:dyDescent="0.35">
      <c r="C309" s="89"/>
      <c r="E309" s="67"/>
    </row>
    <row r="310" spans="3:15" x14ac:dyDescent="0.35">
      <c r="C310" s="175">
        <f>C316+C317+C318+C319+C320+C321+C322</f>
        <v>0</v>
      </c>
      <c r="E310" s="68" t="s">
        <v>883</v>
      </c>
      <c r="F310" s="6"/>
      <c r="G310" s="6" t="s">
        <v>1290</v>
      </c>
      <c r="L310" s="9">
        <f>VLOOKUP(E310,'Prijslijst 2025'!$A$1:$C$493,3,FALSE)</f>
        <v>60.8</v>
      </c>
      <c r="M310" s="6"/>
      <c r="N310" s="9">
        <f>C310*L310</f>
        <v>0</v>
      </c>
      <c r="O310" s="10" t="str">
        <f>VLOOKUP(E310,'Prijslijst 2025'!$A$1:$G$493,4,FALSE)</f>
        <v>AL</v>
      </c>
    </row>
    <row r="311" spans="3:15" x14ac:dyDescent="0.35">
      <c r="C311" s="175">
        <f>C325+C326+C327+C328+C331+C334+C335+C336+C337+C340+C329+C330+C338+C339</f>
        <v>0</v>
      </c>
      <c r="E311" s="68" t="s">
        <v>884</v>
      </c>
      <c r="F311" s="6"/>
      <c r="G311" s="6" t="s">
        <v>1291</v>
      </c>
      <c r="L311" s="9">
        <f>VLOOKUP(E311,'Prijslijst 2025'!$A$1:$C$493,3,FALSE)</f>
        <v>63.8</v>
      </c>
      <c r="M311" s="6"/>
      <c r="N311" s="9">
        <f>C311*L311</f>
        <v>0</v>
      </c>
      <c r="O311" s="10" t="str">
        <f>VLOOKUP(E311,'Prijslijst 2025'!$A$1:$G$493,4,FALSE)</f>
        <v>AL</v>
      </c>
    </row>
    <row r="312" spans="3:15" x14ac:dyDescent="0.35">
      <c r="C312" s="175">
        <f>C343+C344+C345+C346+C349+C352+C353+C354+C355+C358+C347+C348+C356+C357</f>
        <v>0</v>
      </c>
      <c r="E312" s="68" t="s">
        <v>885</v>
      </c>
      <c r="F312" s="6"/>
      <c r="G312" s="6" t="s">
        <v>1292</v>
      </c>
      <c r="L312" s="9">
        <f>VLOOKUP(E312,'Prijslijst 2025'!$A$1:$C$493,3,FALSE)</f>
        <v>67.8</v>
      </c>
      <c r="M312" s="6"/>
      <c r="N312" s="9">
        <f>C312*L312</f>
        <v>0</v>
      </c>
      <c r="O312" s="10" t="str">
        <f>VLOOKUP(E312,'Prijslijst 2025'!$A$1:$G$493,4,FALSE)</f>
        <v>AL</v>
      </c>
    </row>
    <row r="313" spans="3:15" x14ac:dyDescent="0.35">
      <c r="C313" s="89" t="s">
        <v>702</v>
      </c>
      <c r="E313" s="67"/>
    </row>
    <row r="314" spans="3:15" ht="154.5" customHeight="1" x14ac:dyDescent="0.35">
      <c r="C314" s="89"/>
      <c r="E314" s="67"/>
    </row>
    <row r="315" spans="3:15" ht="7.5" customHeight="1" x14ac:dyDescent="0.35">
      <c r="C315" s="89"/>
      <c r="E315" s="187" t="s">
        <v>1300</v>
      </c>
    </row>
    <row r="316" spans="3:15" x14ac:dyDescent="0.35">
      <c r="C316" s="15"/>
      <c r="E316" s="194" t="s">
        <v>886</v>
      </c>
      <c r="G316" s="181" t="s">
        <v>1283</v>
      </c>
      <c r="L316" s="9">
        <f>VLOOKUP(E316,'Prijslijst 2025'!$A$1:$C$779,3,FALSE)</f>
        <v>3.5</v>
      </c>
      <c r="M316" s="6"/>
      <c r="N316" s="9">
        <f>C316*L316</f>
        <v>0</v>
      </c>
      <c r="O316" s="10" t="str">
        <f>VLOOKUP(E316,'Prijslijst 2025'!$A$1:$G$779,4,FALSE)</f>
        <v>AL</v>
      </c>
    </row>
    <row r="317" spans="3:15" x14ac:dyDescent="0.35">
      <c r="C317" s="15"/>
      <c r="E317" s="194" t="s">
        <v>1047</v>
      </c>
      <c r="G317" s="181" t="s">
        <v>1284</v>
      </c>
      <c r="L317" s="9">
        <f>VLOOKUP(E317,'Prijslijst 2025'!$A$1:$C$779,3,FALSE)</f>
        <v>5</v>
      </c>
      <c r="M317" s="6"/>
      <c r="N317" s="9">
        <f>C317*L317</f>
        <v>0</v>
      </c>
      <c r="O317" s="10" t="str">
        <f>VLOOKUP(E317,'Prijslijst 2025'!$A$1:$G$779,4,FALSE)</f>
        <v>AL</v>
      </c>
    </row>
    <row r="318" spans="3:15" x14ac:dyDescent="0.35">
      <c r="C318" s="197"/>
      <c r="E318" s="194" t="s">
        <v>1059</v>
      </c>
      <c r="G318" s="181" t="s">
        <v>1285</v>
      </c>
      <c r="L318" s="9">
        <f>VLOOKUP(E318,'Prijslijst 2025'!$A$1:$C$779,3,FALSE)</f>
        <v>5</v>
      </c>
      <c r="M318" s="6"/>
      <c r="N318" s="9">
        <f>C318*L318</f>
        <v>0</v>
      </c>
      <c r="O318" s="10" t="str">
        <f>VLOOKUP(E318,'Prijslijst 2025'!$A$1:$G$779,4,FALSE)</f>
        <v>AL</v>
      </c>
    </row>
    <row r="319" spans="3:15" x14ac:dyDescent="0.35">
      <c r="C319" s="15"/>
      <c r="E319" s="194" t="s">
        <v>1071</v>
      </c>
      <c r="G319" s="181" t="s">
        <v>1286</v>
      </c>
      <c r="L319" s="9">
        <f>VLOOKUP(E319,'Prijslijst 2025'!$A$1:$C$779,3,FALSE)</f>
        <v>5</v>
      </c>
      <c r="M319" s="6"/>
      <c r="N319" s="9">
        <f>C319*L319</f>
        <v>0</v>
      </c>
      <c r="O319" s="10" t="str">
        <f>VLOOKUP(E319,'Prijslijst 2025'!$A$1:$G$779,4,FALSE)</f>
        <v>AL</v>
      </c>
    </row>
    <row r="320" spans="3:15" ht="14" customHeight="1" x14ac:dyDescent="0.35">
      <c r="C320" s="15"/>
      <c r="E320" s="194" t="s">
        <v>889</v>
      </c>
      <c r="G320" s="181" t="s">
        <v>1298</v>
      </c>
      <c r="L320" s="9">
        <f>VLOOKUP(E320,'Prijslijst 2025'!$A$1:$C$779,3,FALSE)</f>
        <v>5</v>
      </c>
      <c r="M320" s="6"/>
      <c r="N320" s="9">
        <f t="shared" ref="N320:N321" si="27">C320*L320</f>
        <v>0</v>
      </c>
      <c r="O320" s="10" t="str">
        <f>VLOOKUP(E320,'Prijslijst 2025'!$A$1:$G$779,4,FALSE)</f>
        <v>AL</v>
      </c>
    </row>
    <row r="321" spans="3:15" ht="14.5" customHeight="1" x14ac:dyDescent="0.35">
      <c r="C321" s="15"/>
      <c r="E321" s="194" t="s">
        <v>901</v>
      </c>
      <c r="G321" s="181" t="s">
        <v>1299</v>
      </c>
      <c r="L321" s="9">
        <f>VLOOKUP(E321,'Prijslijst 2025'!$A$1:$C$779,3,FALSE)</f>
        <v>5</v>
      </c>
      <c r="M321" s="6"/>
      <c r="N321" s="9">
        <f t="shared" si="27"/>
        <v>0</v>
      </c>
      <c r="O321" s="10" t="str">
        <f>VLOOKUP(E321,'Prijslijst 2025'!$A$1:$G$779,4,FALSE)</f>
        <v>AL</v>
      </c>
    </row>
    <row r="322" spans="3:15" ht="13" hidden="1" customHeight="1" x14ac:dyDescent="0.35">
      <c r="C322" s="88"/>
      <c r="E322" s="195" t="s">
        <v>1033</v>
      </c>
      <c r="G322" s="181" t="s">
        <v>1287</v>
      </c>
      <c r="L322" s="9">
        <f>VLOOKUP(E322,'Prijslijst 2025'!$A$1:$C$779,3,FALSE)</f>
        <v>15</v>
      </c>
      <c r="N322" s="9">
        <f>C322*L322</f>
        <v>0</v>
      </c>
      <c r="O322" s="10" t="str">
        <f>VLOOKUP(E322,'Prijslijst 2025'!$A$1:$G$779,4,FALSE)</f>
        <v>AL</v>
      </c>
    </row>
    <row r="323" spans="3:15" ht="5" customHeight="1" x14ac:dyDescent="0.35">
      <c r="E323" s="191"/>
      <c r="G323" s="180"/>
    </row>
    <row r="324" spans="3:15" ht="8" customHeight="1" x14ac:dyDescent="0.35">
      <c r="C324" s="89"/>
      <c r="E324" s="192" t="s">
        <v>1301</v>
      </c>
    </row>
    <row r="325" spans="3:15" x14ac:dyDescent="0.35">
      <c r="C325" s="15"/>
      <c r="E325" s="194" t="s">
        <v>1040</v>
      </c>
      <c r="G325" s="181" t="s">
        <v>1283</v>
      </c>
      <c r="L325" s="9">
        <f>VLOOKUP(E325,'Prijslijst 2025'!$A$1:$C$779,3,FALSE)</f>
        <v>5</v>
      </c>
      <c r="M325" s="6"/>
      <c r="N325" s="9">
        <f>C325*L325</f>
        <v>0</v>
      </c>
      <c r="O325" s="10" t="str">
        <f>VLOOKUP(E325,'Prijslijst 2025'!$A$1:$G$779,4,FALSE)</f>
        <v>AL</v>
      </c>
    </row>
    <row r="326" spans="3:15" x14ac:dyDescent="0.35">
      <c r="C326" s="15"/>
      <c r="E326" s="194" t="s">
        <v>1052</v>
      </c>
      <c r="G326" s="181" t="s">
        <v>1284</v>
      </c>
      <c r="L326" s="9">
        <f>VLOOKUP(E326,'Prijslijst 2025'!$A$1:$C$779,3,FALSE)</f>
        <v>6</v>
      </c>
      <c r="M326" s="6"/>
      <c r="N326" s="9">
        <f>C326*L326</f>
        <v>0</v>
      </c>
      <c r="O326" s="10" t="str">
        <f>VLOOKUP(E326,'Prijslijst 2025'!$A$1:$G$779,4,FALSE)</f>
        <v>AL</v>
      </c>
    </row>
    <row r="327" spans="3:15" x14ac:dyDescent="0.35">
      <c r="C327" s="197"/>
      <c r="E327" s="194" t="s">
        <v>1064</v>
      </c>
      <c r="G327" s="181" t="s">
        <v>1285</v>
      </c>
      <c r="L327" s="9">
        <f>VLOOKUP(E327,'Prijslijst 2025'!$A$1:$C$779,3,FALSE)</f>
        <v>6</v>
      </c>
      <c r="M327" s="6"/>
      <c r="N327" s="9">
        <f>C327*L327</f>
        <v>0</v>
      </c>
      <c r="O327" s="10" t="str">
        <f>VLOOKUP(E327,'Prijslijst 2025'!$A$1:$G$779,4,FALSE)</f>
        <v>AL</v>
      </c>
    </row>
    <row r="328" spans="3:15" x14ac:dyDescent="0.35">
      <c r="C328" s="15"/>
      <c r="E328" s="194" t="s">
        <v>1076</v>
      </c>
      <c r="G328" s="181" t="s">
        <v>1286</v>
      </c>
      <c r="L328" s="9">
        <f>VLOOKUP(E328,'Prijslijst 2025'!$A$1:$C$779,3,FALSE)</f>
        <v>6</v>
      </c>
      <c r="M328" s="6"/>
      <c r="N328" s="9">
        <f>C328*L328</f>
        <v>0</v>
      </c>
      <c r="O328" s="10" t="str">
        <f>VLOOKUP(E328,'Prijslijst 2025'!$A$1:$G$779,4,FALSE)</f>
        <v>AL</v>
      </c>
    </row>
    <row r="329" spans="3:15" x14ac:dyDescent="0.35">
      <c r="C329" s="15"/>
      <c r="E329" s="194" t="s">
        <v>894</v>
      </c>
      <c r="G329" s="181" t="s">
        <v>1298</v>
      </c>
      <c r="L329" s="9">
        <f>VLOOKUP(E329,'Prijslijst 2025'!$A$1:$C$779,3,FALSE)</f>
        <v>6</v>
      </c>
      <c r="M329" s="6"/>
      <c r="N329" s="9">
        <f t="shared" ref="N329:N331" si="28">C329*L329</f>
        <v>0</v>
      </c>
      <c r="O329" s="10" t="str">
        <f>VLOOKUP(E329,'Prijslijst 2025'!$A$1:$G$779,4,FALSE)</f>
        <v>AL</v>
      </c>
    </row>
    <row r="330" spans="3:15" x14ac:dyDescent="0.35">
      <c r="C330" s="15"/>
      <c r="E330" s="194" t="s">
        <v>906</v>
      </c>
      <c r="G330" s="181" t="s">
        <v>1299</v>
      </c>
      <c r="L330" s="9">
        <f>VLOOKUP(E330,'Prijslijst 2025'!$A$1:$C$779,3,FALSE)</f>
        <v>6</v>
      </c>
      <c r="M330" s="6"/>
      <c r="N330" s="9">
        <f t="shared" si="28"/>
        <v>0</v>
      </c>
      <c r="O330" s="10" t="str">
        <f>VLOOKUP(E330,'Prijslijst 2025'!$A$1:$G$779,4,FALSE)</f>
        <v>AL</v>
      </c>
    </row>
    <row r="331" spans="3:15" hidden="1" x14ac:dyDescent="0.35">
      <c r="C331" s="88"/>
      <c r="E331" s="196" t="s">
        <v>1034</v>
      </c>
      <c r="G331" s="181" t="s">
        <v>1287</v>
      </c>
      <c r="L331" s="9">
        <f>VLOOKUP(E331,'Prijslijst 2025'!$A$1:$C$779,3,FALSE)</f>
        <v>18</v>
      </c>
      <c r="N331" s="9">
        <f t="shared" si="28"/>
        <v>0</v>
      </c>
      <c r="O331" s="10" t="str">
        <f>VLOOKUP(E331,'Prijslijst 2025'!$A$1:$G$779,4,FALSE)</f>
        <v>AL</v>
      </c>
    </row>
    <row r="332" spans="3:15" ht="5" customHeight="1" x14ac:dyDescent="0.35">
      <c r="G332" s="180"/>
    </row>
    <row r="333" spans="3:15" ht="8" customHeight="1" x14ac:dyDescent="0.35">
      <c r="C333" s="89"/>
      <c r="E333" s="187" t="s">
        <v>1302</v>
      </c>
    </row>
    <row r="334" spans="3:15" x14ac:dyDescent="0.35">
      <c r="C334" s="88"/>
      <c r="E334" s="194" t="s">
        <v>1043</v>
      </c>
      <c r="G334" s="181" t="s">
        <v>1283</v>
      </c>
      <c r="L334" s="9">
        <f>VLOOKUP(E334,'Prijslijst 2025'!$A$1:$C$779,3,FALSE)</f>
        <v>8.6</v>
      </c>
      <c r="M334" s="6"/>
      <c r="N334" s="9">
        <f>C334*L334</f>
        <v>0</v>
      </c>
      <c r="O334" s="10" t="str">
        <f>VLOOKUP(E334,'Prijslijst 2025'!$A$1:$G$779,4,FALSE)</f>
        <v>AL</v>
      </c>
    </row>
    <row r="335" spans="3:15" x14ac:dyDescent="0.35">
      <c r="C335" s="88"/>
      <c r="E335" s="194" t="s">
        <v>1055</v>
      </c>
      <c r="G335" s="181" t="s">
        <v>1284</v>
      </c>
      <c r="L335" s="9">
        <f>VLOOKUP(E335,'Prijslijst 2025'!$A$1:$C$779,3,FALSE)</f>
        <v>10.3</v>
      </c>
      <c r="M335" s="6"/>
      <c r="N335" s="9">
        <f>C335*L335</f>
        <v>0</v>
      </c>
      <c r="O335" s="10" t="str">
        <f>VLOOKUP(E335,'Prijslijst 2025'!$A$1:$G$779,4,FALSE)</f>
        <v>AL</v>
      </c>
    </row>
    <row r="336" spans="3:15" x14ac:dyDescent="0.35">
      <c r="C336" s="190"/>
      <c r="E336" s="194" t="s">
        <v>1067</v>
      </c>
      <c r="G336" s="181" t="s">
        <v>1285</v>
      </c>
      <c r="L336" s="9">
        <f>VLOOKUP(E336,'Prijslijst 2025'!$A$1:$C$779,3,FALSE)</f>
        <v>10.3</v>
      </c>
      <c r="M336" s="6"/>
      <c r="N336" s="9">
        <f>C336*L336</f>
        <v>0</v>
      </c>
      <c r="O336" s="10" t="str">
        <f>VLOOKUP(E336,'Prijslijst 2025'!$A$1:$G$779,4,FALSE)</f>
        <v>AL</v>
      </c>
    </row>
    <row r="337" spans="3:15" x14ac:dyDescent="0.35">
      <c r="C337" s="88"/>
      <c r="E337" s="194" t="s">
        <v>1079</v>
      </c>
      <c r="G337" s="181" t="s">
        <v>1286</v>
      </c>
      <c r="L337" s="9">
        <f>VLOOKUP(E337,'Prijslijst 2025'!$A$1:$C$779,3,FALSE)</f>
        <v>10.3</v>
      </c>
      <c r="M337" s="6"/>
      <c r="N337" s="9">
        <f>C337*L337</f>
        <v>0</v>
      </c>
      <c r="O337" s="10" t="str">
        <f>VLOOKUP(E337,'Prijslijst 2025'!$A$1:$G$779,4,FALSE)</f>
        <v>AL</v>
      </c>
    </row>
    <row r="338" spans="3:15" ht="14" customHeight="1" x14ac:dyDescent="0.35">
      <c r="C338" s="88"/>
      <c r="E338" s="194" t="s">
        <v>897</v>
      </c>
      <c r="G338" s="181" t="s">
        <v>1298</v>
      </c>
      <c r="L338" s="9">
        <f>VLOOKUP(E338,'Prijslijst 2025'!$A$1:$C$779,3,FALSE)</f>
        <v>10.3</v>
      </c>
      <c r="M338" s="6"/>
      <c r="N338" s="9">
        <f t="shared" ref="N338:N339" si="29">C338*L338</f>
        <v>0</v>
      </c>
      <c r="O338" s="10" t="str">
        <f>VLOOKUP(E338,'Prijslijst 2025'!$A$1:$G$779,4,FALSE)</f>
        <v>AL</v>
      </c>
    </row>
    <row r="339" spans="3:15" ht="14" customHeight="1" x14ac:dyDescent="0.35">
      <c r="C339" s="88"/>
      <c r="E339" s="194" t="s">
        <v>909</v>
      </c>
      <c r="G339" s="181" t="s">
        <v>1299</v>
      </c>
      <c r="L339" s="9">
        <f>VLOOKUP(E339,'Prijslijst 2025'!$A$1:$C$779,3,FALSE)</f>
        <v>10.3</v>
      </c>
      <c r="M339" s="6"/>
      <c r="N339" s="9">
        <f t="shared" si="29"/>
        <v>0</v>
      </c>
      <c r="O339" s="10" t="str">
        <f>VLOOKUP(E339,'Prijslijst 2025'!$A$1:$G$779,4,FALSE)</f>
        <v>AL</v>
      </c>
    </row>
    <row r="340" spans="3:15" hidden="1" x14ac:dyDescent="0.35">
      <c r="C340" s="88"/>
      <c r="E340" s="196" t="s">
        <v>1034</v>
      </c>
      <c r="G340" s="181" t="s">
        <v>1287</v>
      </c>
      <c r="L340" s="9">
        <f>VLOOKUP(E340,'Prijslijst 2025'!$A$1:$C$779,3,FALSE)</f>
        <v>18</v>
      </c>
      <c r="N340" s="9">
        <f>C340*L340</f>
        <v>0</v>
      </c>
      <c r="O340" s="10" t="str">
        <f>VLOOKUP(E340,'Prijslijst 2025'!$A$1:$G$779,4,FALSE)</f>
        <v>AL</v>
      </c>
    </row>
    <row r="341" spans="3:15" ht="5" customHeight="1" x14ac:dyDescent="0.35">
      <c r="G341" s="180"/>
    </row>
    <row r="342" spans="3:15" ht="8" customHeight="1" x14ac:dyDescent="0.35">
      <c r="C342" s="89"/>
      <c r="E342" s="187" t="s">
        <v>1303</v>
      </c>
    </row>
    <row r="343" spans="3:15" x14ac:dyDescent="0.35">
      <c r="C343" s="88"/>
      <c r="E343" s="194" t="s">
        <v>1044</v>
      </c>
      <c r="G343" s="181" t="s">
        <v>1283</v>
      </c>
      <c r="L343" s="9">
        <f>VLOOKUP(E343,'Prijslijst 2025'!$A$1:$C$779,3,FALSE)</f>
        <v>9</v>
      </c>
      <c r="M343" s="6"/>
      <c r="N343" s="9">
        <f>C343*L343</f>
        <v>0</v>
      </c>
      <c r="O343" s="10" t="str">
        <f>VLOOKUP(E343,'Prijslijst 2025'!$A$1:$G$779,4,FALSE)</f>
        <v>AL</v>
      </c>
    </row>
    <row r="344" spans="3:15" x14ac:dyDescent="0.35">
      <c r="C344" s="88"/>
      <c r="E344" s="194" t="s">
        <v>1056</v>
      </c>
      <c r="G344" s="181" t="s">
        <v>1284</v>
      </c>
      <c r="L344" s="9">
        <f>VLOOKUP(E344,'Prijslijst 2025'!$A$1:$C$779,3,FALSE)</f>
        <v>10</v>
      </c>
      <c r="M344" s="6"/>
      <c r="N344" s="9">
        <f>C344*L344</f>
        <v>0</v>
      </c>
      <c r="O344" s="10" t="str">
        <f>VLOOKUP(E344,'Prijslijst 2025'!$A$1:$G$779,4,FALSE)</f>
        <v>AL</v>
      </c>
    </row>
    <row r="345" spans="3:15" x14ac:dyDescent="0.35">
      <c r="C345" s="190"/>
      <c r="E345" s="194" t="s">
        <v>1068</v>
      </c>
      <c r="G345" s="181" t="s">
        <v>1285</v>
      </c>
      <c r="L345" s="9">
        <f>VLOOKUP(E345,'Prijslijst 2025'!$A$1:$C$779,3,FALSE)</f>
        <v>10</v>
      </c>
      <c r="M345" s="6"/>
      <c r="N345" s="9">
        <f>C345*L345</f>
        <v>0</v>
      </c>
      <c r="O345" s="10" t="str">
        <f>VLOOKUP(E345,'Prijslijst 2025'!$A$1:$G$779,4,FALSE)</f>
        <v>AL</v>
      </c>
    </row>
    <row r="346" spans="3:15" x14ac:dyDescent="0.35">
      <c r="C346" s="88"/>
      <c r="E346" s="194" t="s">
        <v>1080</v>
      </c>
      <c r="G346" s="181" t="s">
        <v>1286</v>
      </c>
      <c r="L346" s="9">
        <f>VLOOKUP(E346,'Prijslijst 2025'!$A$1:$C$779,3,FALSE)</f>
        <v>10</v>
      </c>
      <c r="M346" s="6"/>
      <c r="N346" s="9">
        <f>C346*L346</f>
        <v>0</v>
      </c>
      <c r="O346" s="10" t="str">
        <f>VLOOKUP(E346,'Prijslijst 2025'!$A$1:$G$779,4,FALSE)</f>
        <v>AL</v>
      </c>
    </row>
    <row r="347" spans="3:15" ht="14" customHeight="1" x14ac:dyDescent="0.35">
      <c r="C347" s="88"/>
      <c r="E347" s="194" t="s">
        <v>898</v>
      </c>
      <c r="G347" s="181" t="s">
        <v>1298</v>
      </c>
      <c r="L347" s="9">
        <f>VLOOKUP(E347,'Prijslijst 2025'!$A$1:$C$779,3,FALSE)</f>
        <v>10</v>
      </c>
      <c r="M347" s="6"/>
      <c r="N347" s="9">
        <f t="shared" ref="N347:N348" si="30">C347*L347</f>
        <v>0</v>
      </c>
      <c r="O347" s="10" t="str">
        <f>VLOOKUP(E347,'Prijslijst 2025'!$A$1:$G$779,4,FALSE)</f>
        <v>AL</v>
      </c>
    </row>
    <row r="348" spans="3:15" ht="14" customHeight="1" x14ac:dyDescent="0.35">
      <c r="C348" s="88"/>
      <c r="E348" s="194" t="s">
        <v>910</v>
      </c>
      <c r="G348" s="181" t="s">
        <v>1299</v>
      </c>
      <c r="L348" s="9">
        <f>VLOOKUP(E348,'Prijslijst 2025'!$A$1:$C$779,3,FALSE)</f>
        <v>10</v>
      </c>
      <c r="M348" s="6"/>
      <c r="N348" s="9">
        <f t="shared" si="30"/>
        <v>0</v>
      </c>
      <c r="O348" s="10" t="str">
        <f>VLOOKUP(E348,'Prijslijst 2025'!$A$1:$G$779,4,FALSE)</f>
        <v>AL</v>
      </c>
    </row>
    <row r="349" spans="3:15" hidden="1" x14ac:dyDescent="0.35">
      <c r="C349" s="88"/>
      <c r="E349" s="196" t="s">
        <v>1035</v>
      </c>
      <c r="G349" s="181" t="s">
        <v>1287</v>
      </c>
      <c r="L349" s="9">
        <f>VLOOKUP(E349,'Prijslijst 2025'!$A$1:$C$779,3,FALSE)</f>
        <v>20</v>
      </c>
      <c r="N349" s="9">
        <f>C349*L349</f>
        <v>0</v>
      </c>
      <c r="O349" s="10" t="str">
        <f>VLOOKUP(E349,'Prijslijst 2025'!$A$1:$G$779,4,FALSE)</f>
        <v>AL</v>
      </c>
    </row>
    <row r="350" spans="3:15" ht="5" customHeight="1" x14ac:dyDescent="0.35">
      <c r="G350" s="180"/>
    </row>
    <row r="351" spans="3:15" ht="8" customHeight="1" x14ac:dyDescent="0.35">
      <c r="C351" s="89"/>
      <c r="E351" s="187" t="s">
        <v>1304</v>
      </c>
    </row>
    <row r="352" spans="3:15" x14ac:dyDescent="0.35">
      <c r="C352" s="88"/>
      <c r="E352" s="194" t="s">
        <v>1046</v>
      </c>
      <c r="G352" s="181" t="s">
        <v>1283</v>
      </c>
      <c r="L352" s="9">
        <f>VLOOKUP(E352,'Prijslijst 2025'!$A$1:$C$779,3,FALSE)</f>
        <v>9</v>
      </c>
      <c r="M352" s="6"/>
      <c r="N352" s="9">
        <f>C352*L352</f>
        <v>0</v>
      </c>
      <c r="O352" s="10" t="str">
        <f>VLOOKUP(E352,'Prijslijst 2025'!$A$1:$G$779,4,FALSE)</f>
        <v>AL</v>
      </c>
    </row>
    <row r="353" spans="1:15" x14ac:dyDescent="0.35">
      <c r="C353" s="88"/>
      <c r="E353" s="194" t="s">
        <v>1058</v>
      </c>
      <c r="G353" s="181" t="s">
        <v>1284</v>
      </c>
      <c r="L353" s="9">
        <f>VLOOKUP(E353,'Prijslijst 2025'!$A$1:$C$779,3,FALSE)</f>
        <v>10</v>
      </c>
      <c r="M353" s="6"/>
      <c r="N353" s="9">
        <f>C353*L353</f>
        <v>0</v>
      </c>
      <c r="O353" s="10" t="str">
        <f>VLOOKUP(E353,'Prijslijst 2025'!$A$1:$G$779,4,FALSE)</f>
        <v>AL</v>
      </c>
    </row>
    <row r="354" spans="1:15" x14ac:dyDescent="0.35">
      <c r="C354" s="190"/>
      <c r="E354" s="194" t="s">
        <v>1070</v>
      </c>
      <c r="G354" s="181" t="s">
        <v>1285</v>
      </c>
      <c r="L354" s="9">
        <f>VLOOKUP(E354,'Prijslijst 2025'!$A$1:$C$779,3,FALSE)</f>
        <v>10</v>
      </c>
      <c r="M354" s="6"/>
      <c r="N354" s="9">
        <f>C354*L354</f>
        <v>0</v>
      </c>
      <c r="O354" s="10" t="str">
        <f>VLOOKUP(E354,'Prijslijst 2025'!$A$1:$G$779,4,FALSE)</f>
        <v>AL</v>
      </c>
    </row>
    <row r="355" spans="1:15" x14ac:dyDescent="0.35">
      <c r="C355" s="88"/>
      <c r="E355" s="194" t="s">
        <v>1082</v>
      </c>
      <c r="G355" s="181" t="s">
        <v>1286</v>
      </c>
      <c r="L355" s="9">
        <f>VLOOKUP(E355,'Prijslijst 2025'!$A$1:$C$779,3,FALSE)</f>
        <v>10</v>
      </c>
      <c r="M355" s="6"/>
      <c r="N355" s="9">
        <f>C355*L355</f>
        <v>0</v>
      </c>
      <c r="O355" s="10" t="str">
        <f>VLOOKUP(E355,'Prijslijst 2025'!$A$1:$G$779,4,FALSE)</f>
        <v>AL</v>
      </c>
    </row>
    <row r="356" spans="1:15" ht="14" customHeight="1" x14ac:dyDescent="0.35">
      <c r="C356" s="88"/>
      <c r="E356" s="194" t="s">
        <v>900</v>
      </c>
      <c r="G356" s="181" t="s">
        <v>1298</v>
      </c>
      <c r="L356" s="9">
        <f>VLOOKUP(E356,'Prijslijst 2025'!$A$1:$C$779,3,FALSE)</f>
        <v>10</v>
      </c>
      <c r="M356" s="6"/>
      <c r="N356" s="9">
        <f t="shared" ref="N356:N357" si="31">C356*L356</f>
        <v>0</v>
      </c>
      <c r="O356" s="10" t="str">
        <f>VLOOKUP(E356,'Prijslijst 2025'!$A$1:$G$779,4,FALSE)</f>
        <v>AL</v>
      </c>
    </row>
    <row r="357" spans="1:15" ht="14" customHeight="1" x14ac:dyDescent="0.35">
      <c r="C357" s="88"/>
      <c r="E357" s="194" t="s">
        <v>912</v>
      </c>
      <c r="G357" s="181" t="s">
        <v>1299</v>
      </c>
      <c r="L357" s="9">
        <f>VLOOKUP(E357,'Prijslijst 2025'!$A$1:$C$779,3,FALSE)</f>
        <v>10</v>
      </c>
      <c r="M357" s="6"/>
      <c r="N357" s="9">
        <f t="shared" si="31"/>
        <v>0</v>
      </c>
      <c r="O357" s="10" t="str">
        <f>VLOOKUP(E357,'Prijslijst 2025'!$A$1:$G$779,4,FALSE)</f>
        <v>AL</v>
      </c>
    </row>
    <row r="358" spans="1:15" hidden="1" x14ac:dyDescent="0.35">
      <c r="C358" s="88"/>
      <c r="E358" s="196" t="s">
        <v>1035</v>
      </c>
      <c r="G358" s="181" t="s">
        <v>1287</v>
      </c>
      <c r="L358" s="9">
        <f>VLOOKUP(E358,'Prijslijst 2025'!$A$1:$C$779,3,FALSE)</f>
        <v>20</v>
      </c>
      <c r="N358" s="9">
        <f>C358*L358</f>
        <v>0</v>
      </c>
      <c r="O358" s="10" t="str">
        <f>VLOOKUP(E358,'Prijslijst 2025'!$A$1:$G$779,4,FALSE)</f>
        <v>AL</v>
      </c>
    </row>
    <row r="359" spans="1:15" ht="7.5" customHeight="1" x14ac:dyDescent="0.35">
      <c r="G359" s="180"/>
    </row>
    <row r="360" spans="1:15" ht="10.5" customHeight="1" x14ac:dyDescent="0.35">
      <c r="E360" s="189" t="s">
        <v>1294</v>
      </c>
      <c r="G360" s="180"/>
      <c r="I360" s="2"/>
      <c r="K360" s="2"/>
      <c r="N360" s="188" t="s">
        <v>1293</v>
      </c>
    </row>
    <row r="361" spans="1:15" x14ac:dyDescent="0.35">
      <c r="E361" s="189" t="s">
        <v>1297</v>
      </c>
      <c r="G361" s="180"/>
      <c r="I361" s="2"/>
      <c r="K361" s="2"/>
      <c r="N361" s="188" t="s">
        <v>1293</v>
      </c>
    </row>
    <row r="362" spans="1:15" x14ac:dyDescent="0.35">
      <c r="A362" s="150"/>
      <c r="B362" s="120" t="s">
        <v>507</v>
      </c>
      <c r="C362" s="168"/>
      <c r="D362" s="150"/>
      <c r="E362" s="169" t="s">
        <v>1296</v>
      </c>
      <c r="F362" s="170"/>
      <c r="G362" s="170"/>
      <c r="H362" s="171"/>
      <c r="I362" s="170"/>
      <c r="J362" s="171"/>
      <c r="K362" s="172"/>
      <c r="L362" s="173"/>
      <c r="M362" s="172"/>
      <c r="N362" s="173"/>
      <c r="O362" s="170"/>
    </row>
    <row r="363" spans="1:15" x14ac:dyDescent="0.35">
      <c r="A363" s="3"/>
      <c r="B363" s="19" t="s">
        <v>508</v>
      </c>
      <c r="C363" s="14"/>
      <c r="D363" s="3"/>
      <c r="E363" s="6"/>
      <c r="F363" s="6"/>
      <c r="G363" s="6"/>
      <c r="H363" s="21"/>
      <c r="I363" s="6"/>
      <c r="J363" s="21"/>
      <c r="K363" s="6"/>
      <c r="L363" s="9"/>
      <c r="M363" s="6"/>
      <c r="N363" s="179">
        <f>SUM(N306+N310+N311+N312+N316+N317+N318+N319+N322+N325+N326+N327+N328+N331+N334+N335+N336+N337+N340+N343+N344+N345+N346+N349+N352+N353+N354+N355+N358)</f>
        <v>0</v>
      </c>
      <c r="O363" s="6"/>
    </row>
    <row r="364" spans="1:15" ht="3" customHeight="1" x14ac:dyDescent="0.35">
      <c r="A364" s="126"/>
      <c r="B364" s="111"/>
      <c r="C364" s="127"/>
      <c r="D364" s="126"/>
      <c r="E364" s="124"/>
      <c r="F364" s="124"/>
      <c r="G364" s="124"/>
      <c r="H364" s="128"/>
      <c r="I364" s="124"/>
      <c r="J364" s="128"/>
      <c r="K364" s="124"/>
      <c r="L364" s="129"/>
      <c r="M364" s="124"/>
      <c r="N364" s="129"/>
      <c r="O364" s="124"/>
    </row>
    <row r="365" spans="1:15" x14ac:dyDescent="0.35">
      <c r="G365" s="180"/>
    </row>
    <row r="366" spans="1:15" x14ac:dyDescent="0.35">
      <c r="G366" s="180"/>
    </row>
    <row r="367" spans="1:15" x14ac:dyDescent="0.35">
      <c r="G367" s="180"/>
    </row>
    <row r="368" spans="1:15" x14ac:dyDescent="0.35">
      <c r="G368" s="180"/>
    </row>
    <row r="369" spans="7:7" x14ac:dyDescent="0.35">
      <c r="G369" s="180"/>
    </row>
    <row r="370" spans="7:7" x14ac:dyDescent="0.35">
      <c r="G370" s="180"/>
    </row>
    <row r="371" spans="7:7" x14ac:dyDescent="0.35">
      <c r="G371" s="180"/>
    </row>
    <row r="372" spans="7:7" x14ac:dyDescent="0.35">
      <c r="G372" s="180"/>
    </row>
    <row r="373" spans="7:7" x14ac:dyDescent="0.35">
      <c r="G373" s="180"/>
    </row>
    <row r="374" spans="7:7" x14ac:dyDescent="0.35">
      <c r="G374" s="180"/>
    </row>
    <row r="375" spans="7:7" x14ac:dyDescent="0.35">
      <c r="G375" s="180"/>
    </row>
    <row r="376" spans="7:7" x14ac:dyDescent="0.35">
      <c r="G376" s="180"/>
    </row>
    <row r="377" spans="7:7" x14ac:dyDescent="0.35">
      <c r="G377" s="180"/>
    </row>
    <row r="378" spans="7:7" x14ac:dyDescent="0.35">
      <c r="G378" s="180"/>
    </row>
    <row r="379" spans="7:7" x14ac:dyDescent="0.35">
      <c r="G379" s="180"/>
    </row>
    <row r="380" spans="7:7" x14ac:dyDescent="0.35">
      <c r="G380" s="180"/>
    </row>
  </sheetData>
  <customSheetViews>
    <customSheetView guid="{CC1794FA-0CC9-4692-97FE-5EE343138557}" scale="60" showPageBreaks="1" view="pageBreakPreview" topLeftCell="A182">
      <selection activeCell="G332" sqref="G332:G333"/>
      <pageMargins left="0.59055118110236227" right="0.51181102362204722" top="0.59055118110236227" bottom="0.59055118110236227" header="0.31496062992125984" footer="0"/>
      <printOptions horizontalCentered="1"/>
      <pageSetup orientation="portrait" r:id="rId1"/>
    </customSheetView>
  </customSheetViews>
  <mergeCells count="6">
    <mergeCell ref="B105:B106"/>
    <mergeCell ref="D4:K4"/>
    <mergeCell ref="D5:K5"/>
    <mergeCell ref="D6:K6"/>
    <mergeCell ref="D7:K7"/>
    <mergeCell ref="D8:K8"/>
  </mergeCells>
  <phoneticPr fontId="26" type="noConversion"/>
  <conditionalFormatting sqref="C40">
    <cfRule type="cellIs" dxfId="14" priority="9" operator="greaterThan">
      <formula>4</formula>
    </cfRule>
    <cfRule type="cellIs" dxfId="13" priority="10" operator="greaterThan">
      <formula>4</formula>
    </cfRule>
  </conditionalFormatting>
  <conditionalFormatting sqref="C171">
    <cfRule type="cellIs" dxfId="12" priority="1" operator="greaterThan">
      <formula>($C$164+$C$165+$C$166+$C$168+$C$169)&gt;20</formula>
    </cfRule>
    <cfRule type="cellIs" dxfId="11" priority="2" operator="greaterThan">
      <formula>$C$171</formula>
    </cfRule>
    <cfRule type="cellIs" dxfId="10" priority="3" operator="greaterThan">
      <formula>20</formula>
    </cfRule>
  </conditionalFormatting>
  <conditionalFormatting sqref="C179:C186">
    <cfRule type="cellIs" dxfId="9" priority="4" operator="greaterThan">
      <formula>2</formula>
    </cfRule>
  </conditionalFormatting>
  <conditionalFormatting sqref="G41">
    <cfRule type="cellIs" dxfId="8" priority="5" operator="greaterThan">
      <formula>"4$C$40"</formula>
    </cfRule>
    <cfRule type="cellIs" dxfId="7" priority="6" operator="greaterThan">
      <formula>$C$40&gt;4</formula>
    </cfRule>
  </conditionalFormatting>
  <conditionalFormatting sqref="N276">
    <cfRule type="cellIs" dxfId="6" priority="22" operator="lessThan">
      <formula>140</formula>
    </cfRule>
    <cfRule type="cellIs" dxfId="5" priority="23" operator="greaterThan">
      <formula>150</formula>
    </cfRule>
    <cfRule type="cellIs" dxfId="4" priority="24" operator="between">
      <formula>140</formula>
      <formula>150</formula>
    </cfRule>
  </conditionalFormatting>
  <hyperlinks>
    <hyperlink ref="B286" r:id="rId2" xr:uid="{00000000-0004-0000-0000-000003000000}"/>
    <hyperlink ref="B287" r:id="rId3" xr:uid="{00000000-0004-0000-0000-000004000000}"/>
    <hyperlink ref="H287" r:id="rId4" xr:uid="{00000000-0004-0000-0000-000005000000}"/>
    <hyperlink ref="H288" r:id="rId5" xr:uid="{00000000-0004-0000-0000-000006000000}"/>
    <hyperlink ref="C292" r:id="rId6" xr:uid="{00000000-0004-0000-0000-000008000000}"/>
    <hyperlink ref="J292" r:id="rId7" xr:uid="{00000000-0004-0000-0000-000009000000}"/>
    <hyperlink ref="H286" r:id="rId8" display="Busch-Jaeger Configurator" xr:uid="{EDC3ABCD-758B-420C-A3BF-2FA5AF772BD0}"/>
    <hyperlink ref="H285" r:id="rId9" location="/system/welcome" xr:uid="{FAE063B2-09CC-4E76-B028-79B2E58BCD63}"/>
    <hyperlink ref="B288" r:id="rId10" xr:uid="{D7575687-D3DA-4D34-990F-912E8848B52E}"/>
    <hyperlink ref="E15" r:id="rId11" tooltip="Technische specificaties en laatste firmware versie vind u hier." xr:uid="{F9BC6690-3201-4B3B-BED3-7A35BD48817C}"/>
    <hyperlink ref="E17" r:id="rId12" tooltip="Artikelinformatie" xr:uid="{C0A576F2-7740-45F3-B2BE-E246FE3E569F}"/>
    <hyperlink ref="E19" r:id="rId13" tooltip="Artikelinformatie" xr:uid="{C0799CDA-F1FB-4ACF-8AFB-52D03BB0E164}"/>
    <hyperlink ref="E21" r:id="rId14" tooltip="Artikelinformatie" xr:uid="{471B13FD-9E3F-4390-B93C-53ADB2C3FF93}"/>
    <hyperlink ref="E23" r:id="rId15" tooltip="Artikelinformatie" xr:uid="{B2BA8007-22DF-4378-AB1A-3857BC541110}"/>
    <hyperlink ref="E36" r:id="rId16" tooltip="Technische specificaties" xr:uid="{18E205A1-560B-4875-98FE-EAB529DD30C5}"/>
    <hyperlink ref="E38" r:id="rId17" tooltip="Technische specificaties" xr:uid="{2EF4213E-E388-45FC-9B5D-C30F1E82F881}"/>
    <hyperlink ref="E37" r:id="rId18" tooltip="Technische specificaties" xr:uid="{1132B873-3A62-4A68-8B0B-D8D7431B308F}"/>
    <hyperlink ref="E34" r:id="rId19" tooltip="Technische specificaties" xr:uid="{62F05077-D3DD-40E0-9C30-9673147302B5}"/>
    <hyperlink ref="E40" r:id="rId20" tooltip="Technische specificaties" xr:uid="{04338E45-269D-44BA-9E9A-84CC7C247912}"/>
    <hyperlink ref="E45" r:id="rId21" tooltip="Technische specificaties" xr:uid="{3BEE867E-5405-46B1-9C71-AC81D4E0C3C7}"/>
    <hyperlink ref="E47" r:id="rId22" tooltip="Technische specificaties" xr:uid="{590523D8-BDE7-4AB7-883A-EA95A5ABD696}"/>
    <hyperlink ref="E59" r:id="rId23" tooltip="Technische specificaties" xr:uid="{D819637D-2794-4596-9CFD-A39EEAA10E35}"/>
    <hyperlink ref="E58" r:id="rId24" tooltip="Technische specificaties" xr:uid="{8A9D6258-CF03-4E2D-B629-4E3902CBB36D}"/>
    <hyperlink ref="E65" r:id="rId25" tooltip="Technische specificaties" xr:uid="{A86FAAC6-71B0-4A19-ACA9-F09320D216ED}"/>
    <hyperlink ref="E66" r:id="rId26" tooltip="Teschnsche specificaties" xr:uid="{1BDDDD8A-FAB8-4619-A72A-780173C44454}"/>
    <hyperlink ref="E72" r:id="rId27" tooltip="Technische specificaties" xr:uid="{990EC230-1524-4A81-A168-C56179D4CC4E}"/>
    <hyperlink ref="E73" r:id="rId28" tooltip="Technische specificaties" xr:uid="{52E41D84-F4B2-4180-A252-D0E05090C37A}"/>
    <hyperlink ref="E74" r:id="rId29" tooltip="Technische specificaties" xr:uid="{880DC1DD-C8AE-4C8F-9FAB-B449A5D744B9}"/>
    <hyperlink ref="E76" r:id="rId30" tooltip="Technische specificaties" xr:uid="{E5EE1822-09C7-42A0-A90F-9FD64E9AA1FD}"/>
    <hyperlink ref="E77" r:id="rId31" tooltip="Technische specificaties" xr:uid="{9B62D842-E8E1-4D33-B34C-2D1F9C566E83}"/>
    <hyperlink ref="E79" r:id="rId32" tooltip="Technische specificaties" xr:uid="{31901F89-6440-4419-861F-32D4B8D83F62}"/>
    <hyperlink ref="E80" r:id="rId33" tooltip="Technische specificaties" xr:uid="{C512A07A-3B57-4130-AD5B-A8091EC10F54}"/>
    <hyperlink ref="E82" r:id="rId34" tooltip="Let op: dit type is in de serie Balance SI - Technische specificaties" xr:uid="{F8D3CC10-6D18-4C1B-B9E9-D36C32D35F69}"/>
    <hyperlink ref="E140" r:id="rId35" tooltip="Technische specificaties - MNG, Honeywell &amp; Brauck., Landis &amp; Gyr of Reich" xr:uid="{C3728AB4-1B66-4CFE-B669-199908E11BCA}"/>
    <hyperlink ref="E139" r:id="rId36" tooltip="Technische specificaties - Velta. M 30 x 1.5 (external)" xr:uid="{01AED3FB-C8BA-4A89-B6E1-7FA66BA86FE6}"/>
    <hyperlink ref="E141" r:id="rId37" tooltip="Technische specificaties - Danfoss RA" xr:uid="{B250C8A4-2463-4502-91B7-FDC3B75B7B82}"/>
    <hyperlink ref="E142" r:id="rId38" tooltip="Technische specificaties - Heimeier, Oventrop, Schlösser, Herb or Onda" xr:uid="{1BAFC880-6EE8-497C-A928-C1CC23F08C79}"/>
    <hyperlink ref="E144" r:id="rId39" tooltip="Technische specificaties" xr:uid="{F8AACDFF-E86D-4950-B985-D91B4FFFB6D7}"/>
    <hyperlink ref="E150" r:id="rId40" tooltip="Let op: RAL9016 past bij Future Linear 84 studio wit - Technische specificaties" xr:uid="{63D0BD6A-62B0-4801-8870-2E282C4DFB4D}"/>
    <hyperlink ref="E151" r:id="rId41" tooltip="Let op: RAL9016 past bij Future Linear 84 studio wit - Technische specificaties" xr:uid="{0247C748-F6D1-441A-A724-FBFB388850D8}"/>
    <hyperlink ref="E153" r:id="rId42" tooltip="Let op: RAL9016 past bij Future Linear 84 studio wit - Technische specificaties" xr:uid="{21440715-5BDC-44A3-AF8C-ED1A2A661E8D}"/>
    <hyperlink ref="E154" r:id="rId43" tooltip="Let op: RAL9016 past bij Future Linear 84 studio wit - Technische specificaties" xr:uid="{26B259F9-4275-416D-8F27-59A6110FB433}"/>
    <hyperlink ref="E155" r:id="rId44" tooltip="Let op: RAL9016 past bij Future Linear 84 studio wit - Technische specificaties" xr:uid="{DDFC3CD4-102F-4D84-A6CF-1653E98A05ED}"/>
    <hyperlink ref="E156" r:id="rId45" tooltip="Let op: RAL9016 past bij Future Linear 84 studio wit - Technische specificaties" xr:uid="{BAABF4C7-46C5-4CFE-92C0-2244F9E6AD5C}"/>
    <hyperlink ref="E157" r:id="rId46" tooltip="Let op: RAL9016 past bij Future Linear 84 studio wit - Technische specificaties" xr:uid="{058CBFD7-A9FA-4326-B766-3FB7085A968B}"/>
    <hyperlink ref="E158" r:id="rId47" tooltip="Let op: RAL9016 past bij Future Linear 84 studio wit - Technische specificaties" display="SLY/A.0.1-84" xr:uid="{7710F0A3-7F3C-4C91-865E-31D21B7EB5F6}"/>
    <hyperlink ref="E152" r:id="rId48" tooltip="Let op: RAL9016 past bij Future Linear 84 studio wit - Technische specificaties" xr:uid="{F4AB8678-07E4-43C4-A6E9-72C8F4D625E0}"/>
    <hyperlink ref="E83" r:id="rId49" tooltip="Let op: dit type is in de serie Balance SI - Technische specificaties" xr:uid="{30D5C829-0E10-4FC4-BCDF-C8A05E4346B0}"/>
    <hyperlink ref="E183" r:id="rId50" tooltip="Technische specificaties" xr:uid="{72ED5FE8-7E0E-4F85-A3F8-B39C7E686BC8}"/>
    <hyperlink ref="E179" r:id="rId51" tooltip="Technische specificaties" xr:uid="{B299CD28-9262-424B-9382-12B3E3D2250C}"/>
    <hyperlink ref="E184" r:id="rId52" tooltip="Technische specificaties" xr:uid="{11DFF85E-6CA7-4013-A78B-1DA25FDDBB8E}"/>
    <hyperlink ref="E180" r:id="rId53" tooltip="Technische specificaties" xr:uid="{EDBE67CF-0DA5-41AE-87C4-72D4156538D1}"/>
    <hyperlink ref="E181" r:id="rId54" tooltip="Technische specificaties" xr:uid="{612594F6-2D5D-4F9A-99C2-0BB27DE5B654}"/>
    <hyperlink ref="E185" r:id="rId55" tooltip="Technische specificaties" display="ST/U10.3.11.825" xr:uid="{9052B793-26DC-4030-8968-FE6FAA70432B}"/>
    <hyperlink ref="E182" r:id="rId56" tooltip="Technische specificaties" xr:uid="{6C06670C-849A-4482-94EB-CA01E2392A23}"/>
    <hyperlink ref="E186" r:id="rId57" tooltip="Technische specificaties" display="ST/U10.4.11.825" xr:uid="{AB3E8280-B912-4BC8-B5B6-E31C66B95C03}"/>
    <hyperlink ref="E188" r:id="rId58" tooltip="Technische specificaties" xr:uid="{0C1B698A-EE81-45E9-BF10-99A06A65CABE}"/>
    <hyperlink ref="E189" r:id="rId59" tooltip="Technische specificaties" xr:uid="{0DC7C656-CF9C-407D-AFD8-46D7010635EB}"/>
    <hyperlink ref="E190" r:id="rId60" tooltip="Technische specificaties" xr:uid="{EB1769E2-B078-41D9-9A59-2C56AE4DBFF4}"/>
    <hyperlink ref="E213" r:id="rId61" xr:uid="{57F0D88D-31F0-4BC4-B1F6-22754F2D9423}"/>
    <hyperlink ref="E214" r:id="rId62" xr:uid="{558B0BA6-E383-4957-81C3-2E65D20C16E7}"/>
    <hyperlink ref="E216" r:id="rId63" xr:uid="{6FF512ED-46C1-4419-A9C8-03CB331F6476}"/>
    <hyperlink ref="E217" r:id="rId64" xr:uid="{3FA5A1BB-D109-4B6D-AE28-B3B604F533E6}"/>
    <hyperlink ref="E218" r:id="rId65" xr:uid="{95F39A29-D2B9-4F59-B147-929BC186341C}"/>
    <hyperlink ref="E219" r:id="rId66" xr:uid="{C00B148A-DDD0-439B-825F-4B3A7D585517}"/>
    <hyperlink ref="E221" r:id="rId67" xr:uid="{CA4144A6-2F3C-414B-9A99-1E1CB9CB608A}"/>
    <hyperlink ref="E222" r:id="rId68" xr:uid="{CCC86299-76B6-4B0D-83C4-B8D7D63E8CC3}"/>
    <hyperlink ref="E223" r:id="rId69" display="https://www.abbconnect.nl/details/index.aspx?id=1633410&amp;relatedProdLanguage=nl&amp;relatedProdCountry=nl" xr:uid="{77424E99-94B6-4DCF-B009-F86B94D70159}"/>
    <hyperlink ref="E224" r:id="rId70" xr:uid="{587412DD-4B6E-4EB4-BFCD-D17CEB77550D}"/>
    <hyperlink ref="E225" r:id="rId71" xr:uid="{3BCA1326-BDF4-4A04-B3B4-767AF230BA9B}"/>
    <hyperlink ref="E232" r:id="rId72" tooltip="Let op: dit type is in de serie Balance SI - Technische specificaties" xr:uid="{75F61B95-F42B-41AF-B234-D44148E4ADBC}"/>
    <hyperlink ref="E233" r:id="rId73" tooltip="Let op: dit type is in de serie Balance SI - Technische specificaties" xr:uid="{29308F3C-70A8-41CD-BD6E-0F9B2E2A6961}"/>
    <hyperlink ref="E235" r:id="rId74" tooltip="Let op: dit type is in de serie Balance SI - Technische specificaties" xr:uid="{10D4E543-C274-4C14-B4F7-FC9015B8A43E}"/>
    <hyperlink ref="E241" r:id="rId75" tooltip="Let op: dit type is in de serie Balance SI - Technische specificaties" xr:uid="{07FF1C94-5CA3-4410-9277-8CA4C7C3A54B}"/>
    <hyperlink ref="E245" r:id="rId76" tooltip="Let op: dit type is in de serie Balance SI - Technische specificaties" xr:uid="{B9AF4302-4FE2-4487-851A-82DD98E929B3}"/>
    <hyperlink ref="E249" r:id="rId77" tooltip="Let op: dit type is in de serie Balance SI - Technische specificaties" xr:uid="{EFDC2EF6-F391-46DB-A6D0-55AF29BB35FF}"/>
    <hyperlink ref="E236" r:id="rId78" tooltip="Let op: dit type is in de serie Balance SI - Technische specificaties" xr:uid="{F8A55469-27ED-419B-86A2-641BB4C46719}"/>
    <hyperlink ref="E242" r:id="rId79" tooltip="Let op: dit type is in de serie Balance SI - Technische specificaties" xr:uid="{90C6BDBD-A1FB-42C3-8A18-E9D62F8BC252}"/>
    <hyperlink ref="E246" r:id="rId80" tooltip="Let op: dit type is in de serie Balance SI - Technische specificaties" xr:uid="{B61F404E-5731-4579-A084-3A9CF7E1CD54}"/>
    <hyperlink ref="E250" r:id="rId81" tooltip="Let op: dit type is in de serie Balance SI - Technische specificaties" xr:uid="{5C6FFF47-1AD4-4AE7-A176-9C15C425AC0D}"/>
    <hyperlink ref="E253" r:id="rId82" tooltip="Let op: dit type is in de serie Balance SI - Technische specificaties" xr:uid="{8616DB84-D410-44C2-AFD6-5D8887FB0FAA}"/>
    <hyperlink ref="E254" r:id="rId83" tooltip="Let op: dit type is in de serie Balance SI - Technische specificaties" xr:uid="{F7ACC399-5B05-41FD-A3D4-63B35C4BC84C}"/>
    <hyperlink ref="E251" r:id="rId84" tooltip="Let op: dit type is in de serie Balance SI - Technische specificaties" xr:uid="{4D064926-F72E-40E4-9EE9-8C613C3672E5}"/>
    <hyperlink ref="E247" r:id="rId85" tooltip="Let op: dit type is in de serie Balance SI - Technische specificaties" xr:uid="{72B1785D-AAA5-4832-80C0-C0435FCCB1F6}"/>
    <hyperlink ref="E243" r:id="rId86" tooltip="Let op: dit type is in de serie Balance SI - Technische specificaties" xr:uid="{C281ECD3-1498-4F5C-A930-B1A24FBFA26D}"/>
    <hyperlink ref="E238" r:id="rId87" tooltip="Let op: dit type is in de serie Balance SI - Technische specificaties" xr:uid="{24D383B7-F58D-4FF7-BA4A-4F312B3ED758}"/>
    <hyperlink ref="E239" r:id="rId88" tooltip="Let op: dit type is in de serie Balance SI - Technische specificaties" xr:uid="{51D26D8F-5482-41B3-8CD3-466D039FEC60}"/>
    <hyperlink ref="E30" r:id="rId89" tooltip="Link naar technische specificaties alleen in het Duits" xr:uid="{3E1B2349-06F1-40F4-B91F-280818729759}"/>
    <hyperlink ref="E42" r:id="rId90" tooltip="Technische specificaties" xr:uid="{B218A784-DDEB-40EF-B55E-AB9650529C0B}"/>
    <hyperlink ref="E138" r:id="rId91" tooltip="Technische specificaties" xr:uid="{B72B1BBB-61AB-4587-8380-94FFFF1DEE17}"/>
    <hyperlink ref="E135" r:id="rId92" tooltip="Technische specifiacties" xr:uid="{8E7EC325-5342-404E-9861-1142617FF383}"/>
    <hyperlink ref="E133" r:id="rId93" tooltip="Technische specificaties" xr:uid="{A256896F-FA6F-4E94-A0BD-ECD456D48172}"/>
    <hyperlink ref="E132" r:id="rId94" tooltip="Technische specificaties" xr:uid="{2F489DFB-30B0-4848-9FCA-49F32BD24D82}"/>
    <hyperlink ref="E131" r:id="rId95" tooltip="Technische specificaties" xr:uid="{6C68510D-4D0D-463D-A214-0FC6F3AF42E9}"/>
    <hyperlink ref="E89" r:id="rId96" tooltip="Technische specificaties" xr:uid="{63138BDF-3C41-4B45-B6A8-A40CD7A1BF55}"/>
    <hyperlink ref="E90" r:id="rId97" tooltip="Technische specificaties" xr:uid="{AD0CCEC3-3517-4CE1-80C0-BACFC15E6E69}"/>
    <hyperlink ref="E91" r:id="rId98" tooltip="Technische specificaties" xr:uid="{53E1B6D5-4DF7-42AE-98E2-08FBD5D360F9}"/>
    <hyperlink ref="E92" r:id="rId99" tooltip="Technische specificaties" xr:uid="{EB8A0D90-4672-4663-A7A3-4C839A136C1F}"/>
    <hyperlink ref="E93" r:id="rId100" tooltip="Technische specificaties" xr:uid="{1057AFF8-4334-425B-AC8B-5F1116CD2DC9}"/>
    <hyperlink ref="E95" r:id="rId101" tooltip="Technische specificaties" xr:uid="{BE5535FC-0A00-47B3-8B93-BD03FC6F86A5}"/>
    <hyperlink ref="E96" r:id="rId102" tooltip="Technische specificaties" xr:uid="{EAEBFBC3-CC78-465F-8ECC-EA1FF7CCB5EC}"/>
    <hyperlink ref="E98" r:id="rId103" tooltip="Let op: dit type is in de serie Balance SI - Technische specificaties" xr:uid="{F20350C2-EB6F-4620-BA6C-1C0490BC42D7}"/>
    <hyperlink ref="E99" r:id="rId104" tooltip="Let op: dit type is in de serie Balance SI - Technische specificaties" xr:uid="{DE48AA17-806D-4856-8FF7-97B4E7F05A49}"/>
    <hyperlink ref="E171" r:id="rId105" tooltip="Technische specificaties" xr:uid="{5C44A8A7-5085-4C76-9B0D-3F2174D56DCB}"/>
    <hyperlink ref="E164" r:id="rId106" tooltip="Technische specificaties" xr:uid="{AF6DD8F3-2012-47E1-90C3-E80C585F3070}"/>
    <hyperlink ref="E165" r:id="rId107" tooltip="Technische specificaties" xr:uid="{CF652968-4517-470F-9E04-D1E7BA0388DE}"/>
    <hyperlink ref="E166" r:id="rId108" tooltip="Technische specificaties" xr:uid="{EC75CF93-B228-48EF-8C9A-20735328F367}"/>
    <hyperlink ref="E169" r:id="rId109" tooltip="Technische specifiacties" xr:uid="{DA001409-B1F1-436C-90F2-39692C0FB3E0}"/>
    <hyperlink ref="E168" r:id="rId110" tooltip="Technische specificaties" xr:uid="{E1D5EE5D-F56E-4527-BD0B-1D9014445718}"/>
    <hyperlink ref="N360" r:id="rId111" tooltip="Via deze link kunt u de tasters met standaard symbolen vinden." xr:uid="{B01C0187-8B85-4A6B-A07E-ECF1F32A3707}"/>
    <hyperlink ref="N361" r:id="rId112" tooltip="Individuele afdekkingen samenstellen" xr:uid="{A48660A8-5B6A-46DA-9CB0-D1F0E087C451}"/>
    <hyperlink ref="E31" r:id="rId113" tooltip="Technische specificaties" xr:uid="{306878DA-7848-4B43-AD48-3B0C08493EE0}"/>
    <hyperlink ref="E32" r:id="rId114" tooltip="Technische specificaties" xr:uid="{6C3A7BFC-2BDB-472E-80DE-9F69DB25AE05}"/>
    <hyperlink ref="E43" r:id="rId115" tooltip="Technische specificaties" xr:uid="{1379D6E4-B0C7-4D8F-A012-5EE477909716}"/>
    <hyperlink ref="E306" r:id="rId116" tooltip="Technische specificaties" xr:uid="{FCD8207F-0A53-4306-9767-D602C4BE682B}"/>
    <hyperlink ref="E310" r:id="rId117" tooltip="Technische specificaties" xr:uid="{5408BDB9-17DB-4E85-B558-F94904D11323}"/>
    <hyperlink ref="E311" r:id="rId118" tooltip="Technische specificaties" xr:uid="{5F875AE6-886F-4374-A02E-67B30C43CD0F}"/>
    <hyperlink ref="E312" r:id="rId119" tooltip="Technische specificaties" xr:uid="{CB490D84-5B5D-463E-B32C-A5A8F74A664E}"/>
    <hyperlink ref="E316" r:id="rId120" tooltip="Technische specificaties" xr:uid="{15AAF0A2-CB52-4347-8211-319497AFDA13}"/>
    <hyperlink ref="E317" r:id="rId121" tooltip="Technische specificaties" xr:uid="{FF7AA3BE-E3BD-4B39-ACFC-8345E90A4BC2}"/>
    <hyperlink ref="E318" r:id="rId122" tooltip="Technische specificaties" xr:uid="{C6A1707C-90F8-4318-BE58-94F9B07BD79D}"/>
    <hyperlink ref="E319" r:id="rId123" tooltip="Technische specificaties" xr:uid="{89F4FE51-1784-4FC3-A9DC-B46ED7B6E44A}"/>
    <hyperlink ref="E320" r:id="rId124" tooltip="Technische specificaties" xr:uid="{FEFD22B4-D99B-495F-AADD-F652CFB350DE}"/>
    <hyperlink ref="E321" r:id="rId125" tooltip="Technische specificaties" xr:uid="{ABF8DB1A-53DF-417C-B187-C99C0932C6DE}"/>
    <hyperlink ref="E325" r:id="rId126" tooltip="Technische specificaties" xr:uid="{03F49D4D-5FA7-4758-AA99-867007BF788C}"/>
    <hyperlink ref="E326" r:id="rId127" tooltip="Technische specificaties" xr:uid="{7C8C4EE4-E728-4005-94E1-C7FED11CA89D}"/>
    <hyperlink ref="E327" r:id="rId128" tooltip="Technische specificaties" xr:uid="{85613B8A-6E06-40B5-8356-3E1C7704AACA}"/>
    <hyperlink ref="E328" r:id="rId129" tooltip="Technische specificaties" xr:uid="{37C3BDE4-5896-4E7B-9A02-9E78D076E23F}"/>
    <hyperlink ref="E329" r:id="rId130" tooltip="Technische specificaties" xr:uid="{0476FDA2-6396-4D0E-B385-1913C9008D3C}"/>
    <hyperlink ref="E330" r:id="rId131" tooltip="Technische specificaties" xr:uid="{071CFB10-B9C4-40A7-8657-9203F68DCD61}"/>
    <hyperlink ref="E334" r:id="rId132" tooltip="Technische specificaties" xr:uid="{DFD4D7B4-DA52-4E2F-A8F1-6F86889519F6}"/>
    <hyperlink ref="E335" r:id="rId133" tooltip="Technische specificaties" xr:uid="{BA97A173-2643-4DBD-8B13-33654334076A}"/>
    <hyperlink ref="E336" r:id="rId134" tooltip="Technische specificaties" xr:uid="{FF7B2490-9A6E-4656-BF04-0C7FBF2F14EA}"/>
    <hyperlink ref="E337" r:id="rId135" tooltip="Technische specificaties" xr:uid="{17A4C39D-AF59-4970-9C85-44ABF44AAF88}"/>
    <hyperlink ref="E338" r:id="rId136" tooltip="Technische specificaties" xr:uid="{3A8AD99E-DE13-4B1B-AB2F-369F30F113F7}"/>
    <hyperlink ref="E339" r:id="rId137" tooltip="Technische specificaties" xr:uid="{DAE92E26-DFF8-41CE-86E8-4251E87E09E0}"/>
    <hyperlink ref="E343" r:id="rId138" tooltip="Technische specificaties" xr:uid="{3D531560-5500-452E-88C4-30DFB85A96EF}"/>
    <hyperlink ref="E344" r:id="rId139" tooltip="Technische specificaties" xr:uid="{CB492F83-CBDB-425E-BFC1-8E892D029C89}"/>
    <hyperlink ref="E345" r:id="rId140" tooltip="Technische specificaties" xr:uid="{E099886F-5633-4104-8F7C-F43A12851689}"/>
    <hyperlink ref="E346" r:id="rId141" tooltip="Technische specificaties" xr:uid="{F4B821A0-7069-43D1-BCEF-CB14A732C548}"/>
    <hyperlink ref="E347" r:id="rId142" tooltip="Technische specificaties" xr:uid="{93AB1DE3-AD56-4C0E-A238-8491748F4711}"/>
    <hyperlink ref="E348" r:id="rId143" xr:uid="{E02505AA-21EE-4232-9699-C458B683594C}"/>
    <hyperlink ref="E352" r:id="rId144" tooltip="Technische specificaties" xr:uid="{D651A350-CB32-4FE9-BCE2-7C0F99EDB900}"/>
    <hyperlink ref="E353" r:id="rId145" tooltip="Technische specificaties" xr:uid="{86E7657B-F206-4EC1-8E9B-B783DB00C59F}"/>
    <hyperlink ref="E354" r:id="rId146" tooltip="Technische specificaties" xr:uid="{5A5CDB04-CFDB-4D82-8F73-B57EA600A6C8}"/>
    <hyperlink ref="E355" r:id="rId147" tooltip="Technische specificaties" xr:uid="{37CF273B-99DB-4CB0-BD4C-D9EE36507F9A}"/>
    <hyperlink ref="E356" r:id="rId148" tooltip="Technische specificaties" xr:uid="{130F51E5-CA2A-467F-B5CC-193CF7763FE4}"/>
    <hyperlink ref="E357" r:id="rId149" tooltip="Technische specificaties" xr:uid="{B35B0113-18E6-48D4-BBDB-996F8B628320}"/>
    <hyperlink ref="E101" r:id="rId150" tooltip="Technische specificaties" xr:uid="{95F6107A-C59A-4ED4-8C3E-F570BD7E4028}"/>
    <hyperlink ref="E102" r:id="rId151" tooltip="Technische specificaties" xr:uid="{C450F99D-ADCA-4091-ACD1-338B49AA110A}"/>
    <hyperlink ref="E103" r:id="rId152" tooltip="Technische specificaties" xr:uid="{FBD221D4-F6E8-48E0-9277-BB83B3FDB2F7}"/>
    <hyperlink ref="E105" r:id="rId153" tooltip="Technische specificaties" xr:uid="{0CA3CF31-DB73-41B6-B143-DFB889DB3F1A}"/>
    <hyperlink ref="E106" r:id="rId154" tooltip="Technische specificaties" xr:uid="{981349FB-38B3-40D7-8DF7-DDFA178F74E0}"/>
    <hyperlink ref="E108" r:id="rId155" tooltip="Technische specificaties" xr:uid="{002B8790-5A7A-405A-81F3-FB6110F4F879}"/>
    <hyperlink ref="E109" r:id="rId156" tooltip="Technische specificaties" xr:uid="{10A0A60A-ADFC-41B0-AE80-C3B0CE3765F1}"/>
    <hyperlink ref="E111" r:id="rId157" tooltip="Technische specificaties" xr:uid="{B51FED0F-4714-4FF4-A85B-8D4163CEA930}"/>
    <hyperlink ref="E112" r:id="rId158" tooltip="Technische specificaties" xr:uid="{7E6D37A7-6738-48A3-905A-FD4DB6C6C208}"/>
    <hyperlink ref="E116" r:id="rId159" tooltip="Technische specificaties DE" xr:uid="{18AE0603-3900-4DEC-8A3A-1C26270FA6EC}"/>
    <hyperlink ref="E117" r:id="rId160" tooltip="Technische specificaties DE" xr:uid="{8A1B5DCD-80B8-4509-99AD-991491A16E84}"/>
    <hyperlink ref="E118" r:id="rId161" tooltip="Technische specificaties DE" xr:uid="{2F801A7A-72D0-436A-BDF4-526090DB8EB2}"/>
    <hyperlink ref="E120" r:id="rId162" tooltip="Technische specificaties DE" xr:uid="{021B727F-E809-4C5D-AC97-A8D6640554D6}"/>
    <hyperlink ref="E121" r:id="rId163" tooltip="Technische specificaties DE" xr:uid="{F890A85A-AA0F-4B23-ABBE-19C0004F10B9}"/>
    <hyperlink ref="E122" r:id="rId164" xr:uid="{661494D4-91BA-4E5C-938A-A3D14FA74C20}"/>
    <hyperlink ref="E123" r:id="rId165" tooltip="Technische specificaties DE" xr:uid="{97FC0726-975C-4B28-8294-77E1A67CD5D6}"/>
    <hyperlink ref="E124" r:id="rId166" tooltip="Technische specificaties DE" xr:uid="{BF3E67A7-EB7D-4119-8005-5F3FD6B8EECD}"/>
    <hyperlink ref="E200" r:id="rId167" xr:uid="{405538DF-9997-4D7F-A264-A75EADE81A2F}"/>
    <hyperlink ref="E201" r:id="rId168" tooltip="Technische specificaties DE" xr:uid="{F7635E22-AADC-47BD-87D2-6D7CD8222608}"/>
    <hyperlink ref="E202" r:id="rId169" tooltip="Technische specificaties DE" xr:uid="{314434D2-A309-485F-AF17-EE57262EE9EF}"/>
    <hyperlink ref="E203" r:id="rId170" tooltip="Technische specificaties DE" xr:uid="{B1FEE2F9-157D-43B1-834D-327CF283E992}"/>
    <hyperlink ref="E204" r:id="rId171" tooltip="Technische specificaties DE" xr:uid="{92686193-64FB-4442-A97B-E98102173949}"/>
    <hyperlink ref="E206" r:id="rId172" tooltip="Technische specificaties DE" xr:uid="{48192EDE-1C75-4962-86AF-1C9F98BEEEFB}"/>
    <hyperlink ref="E207" r:id="rId173" tooltip="Technische specificaties DE" xr:uid="{B438EDC4-B824-4271-A8B0-57DE055C4785}"/>
    <hyperlink ref="E208" r:id="rId174" tooltip="Technische specificaties DE" xr:uid="{5D4603A6-D060-42B0-AD85-A52CC8651AE4}"/>
    <hyperlink ref="E209" r:id="rId175" tooltip="Technische specificaties DE" xr:uid="{C908F1E5-9437-4B4E-A621-F9BB6610D278}"/>
    <hyperlink ref="E210" r:id="rId176" tooltip="Technische specificaties DE" xr:uid="{CCFA3DB1-E7E7-4106-91ED-81E5BE0A5839}"/>
    <hyperlink ref="E192" r:id="rId177" tooltip="Technische specificaties" xr:uid="{B10AC2A1-C3AF-47E3-ACC9-CA8400FE270F}"/>
    <hyperlink ref="E52" r:id="rId178" tooltip="Technische specificaties (DE)" xr:uid="{049C9DEC-E50D-404E-BA18-8EA73214E00E}"/>
    <hyperlink ref="E50" r:id="rId179" tooltip="Technische specificaties (DE)" xr:uid="{CC5FFF34-5B49-443E-B4C5-45238833BDC0}"/>
    <hyperlink ref="E51" r:id="rId180" tooltip="Technische specificaties (DE)" xr:uid="{5E92108F-C7F8-4F53-8CE3-FD0ECDAF732B}"/>
    <hyperlink ref="E49" r:id="rId181" tooltip="Technische specificaties (DE)" xr:uid="{67348B38-B41C-4F0D-9928-D4DA7C20060B}"/>
  </hyperlinks>
  <printOptions horizontalCentered="1"/>
  <pageMargins left="0.59055118110236227" right="0.51181102362204722" top="0.59055118110236227" bottom="0.59055118110236227" header="0.31496062992125984" footer="0"/>
  <pageSetup orientation="portrait" r:id="rId182"/>
  <drawing r:id="rId18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49834-68D8-49F2-A175-0CA58E6433FA}">
  <sheetPr>
    <tabColor theme="8"/>
  </sheetPr>
  <dimension ref="A1:Q105"/>
  <sheetViews>
    <sheetView zoomScale="125" zoomScaleNormal="125" workbookViewId="0">
      <selection activeCell="W46" sqref="W46"/>
    </sheetView>
  </sheetViews>
  <sheetFormatPr defaultColWidth="9.08984375" defaultRowHeight="14.5" x14ac:dyDescent="0.35"/>
  <cols>
    <col min="1" max="1" width="1" style="2" customWidth="1"/>
    <col min="2" max="2" width="4.26953125" style="2" customWidth="1"/>
    <col min="3" max="3" width="4.90625" style="13" customWidth="1"/>
    <col min="4" max="4" width="1" style="2" customWidth="1"/>
    <col min="5" max="5" width="14.26953125" style="6" customWidth="1"/>
    <col min="6" max="6" width="0.90625" style="5" customWidth="1"/>
    <col min="7" max="7" width="27.36328125" style="5" customWidth="1"/>
    <col min="8" max="8" width="4.6328125" style="20" customWidth="1"/>
    <col min="9" max="9" width="2.6328125" style="5" bestFit="1" customWidth="1"/>
    <col min="10" max="10" width="2.54296875" style="20" customWidth="1"/>
    <col min="11" max="11" width="1.7265625" style="5" customWidth="1"/>
    <col min="12" max="12" width="8.81640625" style="8" customWidth="1"/>
    <col min="13" max="13" width="1.453125" style="5" customWidth="1"/>
    <col min="14" max="14" width="11.36328125" style="8" customWidth="1"/>
    <col min="15" max="15" width="2.6328125" style="5" customWidth="1"/>
    <col min="16" max="17" width="0.1796875" style="17" hidden="1" customWidth="1"/>
    <col min="18" max="16384" width="9.08984375" style="2"/>
  </cols>
  <sheetData>
    <row r="1" spans="1:17" ht="7" customHeight="1" x14ac:dyDescent="0.35">
      <c r="A1" s="110"/>
      <c r="B1" s="111"/>
      <c r="C1" s="112"/>
      <c r="D1" s="111"/>
      <c r="E1" s="124"/>
      <c r="F1" s="113"/>
      <c r="G1" s="113"/>
      <c r="H1" s="114"/>
      <c r="I1" s="113"/>
      <c r="J1" s="114"/>
      <c r="K1" s="113"/>
      <c r="L1" s="115"/>
      <c r="M1" s="113"/>
      <c r="N1" s="115"/>
      <c r="O1" s="113"/>
    </row>
    <row r="2" spans="1:17" ht="14" customHeight="1" x14ac:dyDescent="0.35">
      <c r="O2" s="266"/>
    </row>
    <row r="3" spans="1:17" ht="10" customHeight="1" x14ac:dyDescent="0.35">
      <c r="M3"/>
      <c r="O3" s="266"/>
    </row>
    <row r="4" spans="1:17" ht="10" customHeight="1" x14ac:dyDescent="0.35">
      <c r="B4" s="44" t="s">
        <v>1463</v>
      </c>
      <c r="M4"/>
    </row>
    <row r="5" spans="1:17" s="22" customFormat="1" ht="10.5" x14ac:dyDescent="0.25">
      <c r="B5" s="210" t="s">
        <v>1516</v>
      </c>
      <c r="E5" s="6"/>
      <c r="J5" s="204"/>
      <c r="P5" s="90"/>
      <c r="Q5" s="91"/>
    </row>
    <row r="6" spans="1:17" s="3" customFormat="1" ht="10" x14ac:dyDescent="0.2">
      <c r="A6" s="119"/>
      <c r="B6" s="120" t="s">
        <v>1515</v>
      </c>
      <c r="C6" s="121"/>
      <c r="D6" s="119"/>
      <c r="E6" s="122"/>
      <c r="F6" s="122"/>
      <c r="G6" s="122"/>
      <c r="H6" s="123"/>
      <c r="I6" s="122"/>
      <c r="J6" s="123"/>
      <c r="K6" s="124"/>
      <c r="L6" s="125"/>
      <c r="M6" s="124"/>
      <c r="N6" s="125"/>
      <c r="O6" s="122"/>
      <c r="P6" s="18"/>
      <c r="Q6" s="18"/>
    </row>
    <row r="7" spans="1:17" s="138" customFormat="1" ht="10" x14ac:dyDescent="0.2">
      <c r="A7" s="130"/>
      <c r="B7" s="130"/>
      <c r="C7" s="139" t="s">
        <v>443</v>
      </c>
      <c r="D7" s="205"/>
      <c r="E7" s="120" t="s">
        <v>0</v>
      </c>
      <c r="F7" s="205"/>
      <c r="G7" s="205" t="s">
        <v>1</v>
      </c>
      <c r="H7" s="139"/>
      <c r="I7" s="206" t="s">
        <v>444</v>
      </c>
      <c r="J7" s="139"/>
      <c r="K7" s="207"/>
      <c r="L7" s="208" t="s">
        <v>445</v>
      </c>
      <c r="M7" s="207"/>
      <c r="N7" s="209" t="s">
        <v>446</v>
      </c>
      <c r="O7" s="205" t="s">
        <v>447</v>
      </c>
      <c r="P7" s="137" t="s">
        <v>448</v>
      </c>
      <c r="Q7" s="137" t="s">
        <v>449</v>
      </c>
    </row>
    <row r="8" spans="1:17" s="3" customFormat="1" ht="1" customHeight="1" x14ac:dyDescent="0.2">
      <c r="A8" s="126"/>
      <c r="B8" s="126"/>
      <c r="C8" s="127"/>
      <c r="D8" s="126"/>
      <c r="E8" s="124"/>
      <c r="F8" s="124"/>
      <c r="G8" s="124"/>
      <c r="H8" s="128"/>
      <c r="I8" s="124"/>
      <c r="J8" s="128"/>
      <c r="K8" s="124"/>
      <c r="L8" s="129"/>
      <c r="M8" s="124"/>
      <c r="N8" s="129"/>
      <c r="O8" s="124"/>
      <c r="P8" s="18"/>
      <c r="Q8" s="18"/>
    </row>
    <row r="9" spans="1:17" s="3" customFormat="1" ht="1" customHeight="1" x14ac:dyDescent="0.2">
      <c r="A9" s="126"/>
      <c r="B9" s="126"/>
      <c r="C9" s="127"/>
      <c r="D9" s="126"/>
      <c r="E9" s="124"/>
      <c r="F9" s="124"/>
      <c r="G9" s="124"/>
      <c r="H9" s="128"/>
      <c r="I9" s="124"/>
      <c r="J9" s="128"/>
      <c r="K9" s="124"/>
      <c r="L9" s="129"/>
      <c r="M9" s="124"/>
      <c r="N9" s="129"/>
      <c r="O9" s="124"/>
      <c r="P9" s="18"/>
      <c r="Q9" s="18"/>
    </row>
    <row r="10" spans="1:17" s="3" customFormat="1" ht="4.5" customHeight="1" x14ac:dyDescent="0.2">
      <c r="C10" s="14"/>
      <c r="E10" s="6"/>
      <c r="F10" s="6"/>
      <c r="G10" s="6"/>
      <c r="H10" s="21"/>
      <c r="I10" s="6"/>
      <c r="J10" s="21"/>
      <c r="K10" s="6"/>
      <c r="L10" s="9"/>
      <c r="M10" s="6"/>
      <c r="N10" s="9"/>
      <c r="O10" s="6"/>
      <c r="P10" s="18"/>
      <c r="Q10" s="18"/>
    </row>
    <row r="11" spans="1:17" s="3" customFormat="1" ht="9.5" customHeight="1" x14ac:dyDescent="0.2">
      <c r="B11" s="3" t="e" vm="24">
        <v>#VALUE!</v>
      </c>
      <c r="C11" s="71"/>
      <c r="E11" s="68" t="s">
        <v>774</v>
      </c>
      <c r="F11" s="23"/>
      <c r="G11" s="6" t="s">
        <v>779</v>
      </c>
      <c r="H11" s="21"/>
      <c r="I11" s="6"/>
      <c r="J11" s="21"/>
      <c r="K11" s="6"/>
      <c r="L11" s="9">
        <f>VLOOKUP(E11,'Prijslijst 2025'!$A$1:$C$785,3,FALSE)</f>
        <v>286</v>
      </c>
      <c r="M11" s="6" t="e" vm="25">
        <v>#VALUE!</v>
      </c>
      <c r="N11" s="9">
        <f>C11*L11</f>
        <v>0</v>
      </c>
      <c r="O11" s="10" t="str">
        <f>VLOOKUP(E11,'Prijslijst 2025'!$A$1:$G$785,4,FALSE)</f>
        <v>AT</v>
      </c>
      <c r="P11" s="18"/>
      <c r="Q11" s="18"/>
    </row>
    <row r="12" spans="1:17" s="3" customFormat="1" ht="9.5" customHeight="1" x14ac:dyDescent="0.2">
      <c r="B12" s="3" t="e" vm="26">
        <v>#VALUE!</v>
      </c>
      <c r="C12" s="71"/>
      <c r="E12" s="68" t="s">
        <v>773</v>
      </c>
      <c r="F12" s="23"/>
      <c r="G12" s="6" t="s">
        <v>780</v>
      </c>
      <c r="H12" s="21"/>
      <c r="I12" s="6"/>
      <c r="J12" s="21"/>
      <c r="K12" s="6"/>
      <c r="L12" s="9">
        <f>VLOOKUP(E12,'Prijslijst 2025'!$A$1:$C$785,3,FALSE)</f>
        <v>365</v>
      </c>
      <c r="M12" s="6"/>
      <c r="N12" s="9">
        <f t="shared" ref="N12:N13" si="0">C12*L12</f>
        <v>0</v>
      </c>
      <c r="O12" s="10" t="str">
        <f>VLOOKUP(E12,'Prijslijst 2025'!$A$1:$G$785,4,FALSE)</f>
        <v>AT</v>
      </c>
      <c r="P12" s="18"/>
      <c r="Q12" s="18"/>
    </row>
    <row r="13" spans="1:17" s="3" customFormat="1" ht="12.5" customHeight="1" x14ac:dyDescent="0.2">
      <c r="B13" s="3" t="e" vm="27">
        <v>#VALUE!</v>
      </c>
      <c r="C13" s="175">
        <f>C12</f>
        <v>0</v>
      </c>
      <c r="E13" s="68" t="s">
        <v>777</v>
      </c>
      <c r="F13" s="23"/>
      <c r="G13" s="6" t="s">
        <v>617</v>
      </c>
      <c r="H13" s="21"/>
      <c r="I13" s="6"/>
      <c r="J13" s="21"/>
      <c r="K13" s="6"/>
      <c r="L13" s="9">
        <f>VLOOKUP(E13,'Prijslijst 2025'!$A$1:$C$786,3,FALSE)</f>
        <v>32.799999999999997</v>
      </c>
      <c r="M13" s="6"/>
      <c r="N13" s="9">
        <f t="shared" si="0"/>
        <v>0</v>
      </c>
      <c r="O13" s="10" t="str">
        <f>VLOOKUP(E13,'Prijslijst 2025'!$A$1:$G$785,4,FALSE)</f>
        <v>AT</v>
      </c>
      <c r="P13" s="18"/>
      <c r="Q13" s="18"/>
    </row>
    <row r="14" spans="1:17" s="3" customFormat="1" ht="3" customHeight="1" x14ac:dyDescent="0.2">
      <c r="C14" s="14"/>
      <c r="E14" s="6"/>
      <c r="F14" s="6"/>
      <c r="G14" s="6"/>
      <c r="H14" s="21"/>
      <c r="I14" s="6"/>
      <c r="J14" s="21"/>
      <c r="K14" s="6"/>
      <c r="L14" s="9"/>
      <c r="M14" s="6"/>
      <c r="N14" s="9"/>
      <c r="O14" s="6"/>
      <c r="P14" s="18"/>
      <c r="Q14" s="18"/>
    </row>
    <row r="15" spans="1:17" s="3" customFormat="1" ht="0.75" customHeight="1" x14ac:dyDescent="0.2">
      <c r="A15" s="126"/>
      <c r="B15" s="126"/>
      <c r="C15" s="127"/>
      <c r="D15" s="126"/>
      <c r="E15" s="124"/>
      <c r="F15" s="124"/>
      <c r="G15" s="124"/>
      <c r="H15" s="128"/>
      <c r="I15" s="124"/>
      <c r="J15" s="128"/>
      <c r="K15" s="124"/>
      <c r="L15" s="129"/>
      <c r="M15" s="124"/>
      <c r="N15" s="129"/>
      <c r="O15" s="124"/>
      <c r="P15" s="18"/>
      <c r="Q15" s="18"/>
    </row>
    <row r="16" spans="1:17" s="3" customFormat="1" ht="10" x14ac:dyDescent="0.2">
      <c r="A16" s="119"/>
      <c r="B16" s="120" t="s">
        <v>1532</v>
      </c>
      <c r="C16" s="121"/>
      <c r="D16" s="119"/>
      <c r="E16" s="124"/>
      <c r="F16" s="124"/>
      <c r="G16" s="122"/>
      <c r="H16" s="123"/>
      <c r="I16" s="122"/>
      <c r="J16" s="123"/>
      <c r="K16" s="124"/>
      <c r="L16" s="125"/>
      <c r="M16" s="124"/>
      <c r="N16" s="125"/>
      <c r="O16" s="122"/>
      <c r="P16" s="18"/>
      <c r="Q16" s="18"/>
    </row>
    <row r="17" spans="1:17" s="146" customFormat="1" ht="10" x14ac:dyDescent="0.2">
      <c r="A17" s="130"/>
      <c r="B17" s="130"/>
      <c r="C17" s="131" t="s">
        <v>443</v>
      </c>
      <c r="D17" s="130"/>
      <c r="E17" s="120" t="s">
        <v>0</v>
      </c>
      <c r="F17" s="126"/>
      <c r="G17" s="130" t="s">
        <v>1</v>
      </c>
      <c r="H17" s="131"/>
      <c r="I17" s="133" t="s">
        <v>444</v>
      </c>
      <c r="J17" s="131"/>
      <c r="K17" s="134"/>
      <c r="L17" s="135" t="s">
        <v>445</v>
      </c>
      <c r="M17" s="134"/>
      <c r="N17" s="136" t="s">
        <v>446</v>
      </c>
      <c r="O17" s="130" t="s">
        <v>447</v>
      </c>
      <c r="P17" s="145"/>
      <c r="Q17" s="145"/>
    </row>
    <row r="18" spans="1:17" s="3" customFormat="1" ht="1.5" customHeight="1" x14ac:dyDescent="0.2">
      <c r="A18" s="126"/>
      <c r="B18" s="126"/>
      <c r="C18" s="127"/>
      <c r="D18" s="126"/>
      <c r="E18" s="124"/>
      <c r="F18" s="124"/>
      <c r="G18" s="124"/>
      <c r="H18" s="128"/>
      <c r="I18" s="124"/>
      <c r="J18" s="128"/>
      <c r="K18" s="124"/>
      <c r="L18" s="129"/>
      <c r="M18" s="124"/>
      <c r="N18" s="129"/>
      <c r="O18" s="124"/>
      <c r="P18" s="18"/>
      <c r="Q18" s="18"/>
    </row>
    <row r="19" spans="1:17" s="3" customFormat="1" ht="4" customHeight="1" x14ac:dyDescent="0.2">
      <c r="C19" s="14"/>
      <c r="E19" s="6"/>
      <c r="F19" s="6"/>
      <c r="G19" s="6"/>
      <c r="H19" s="21"/>
      <c r="I19" s="6"/>
      <c r="J19" s="21"/>
      <c r="K19" s="6"/>
      <c r="L19" s="9"/>
      <c r="M19" s="6"/>
      <c r="N19" s="9"/>
      <c r="O19" s="6"/>
      <c r="P19" s="18"/>
      <c r="Q19" s="18"/>
    </row>
    <row r="20" spans="1:17" s="3" customFormat="1" ht="9.5" customHeight="1" x14ac:dyDescent="0.2">
      <c r="B20" s="3" t="e" vm="28">
        <v>#VALUE!</v>
      </c>
      <c r="C20" s="71"/>
      <c r="E20" s="68" t="s">
        <v>1519</v>
      </c>
      <c r="F20" s="6"/>
      <c r="G20" s="6" t="s">
        <v>1520</v>
      </c>
      <c r="H20" s="21"/>
      <c r="I20" s="6"/>
      <c r="J20" s="21"/>
      <c r="K20" s="6"/>
      <c r="L20" s="9">
        <f>VLOOKUP(E20,'Prijslijst 2025'!$A$1:$C$785,3,FALSE)</f>
        <v>77.400000000000006</v>
      </c>
      <c r="M20" s="6"/>
      <c r="N20" s="9">
        <f t="shared" ref="N20:N22" si="1">C20*L20</f>
        <v>0</v>
      </c>
      <c r="O20" s="10" t="str">
        <f>VLOOKUP(E20,'Prijslijst 2025'!$A$1:$G$785,4,FALSE)</f>
        <v>AT</v>
      </c>
      <c r="P20" s="18"/>
      <c r="Q20" s="18"/>
    </row>
    <row r="21" spans="1:17" s="3" customFormat="1" ht="9.5" customHeight="1" x14ac:dyDescent="0.2">
      <c r="B21" s="3" t="e" vm="29">
        <v>#VALUE!</v>
      </c>
      <c r="C21" s="71"/>
      <c r="E21" s="68" t="s">
        <v>1518</v>
      </c>
      <c r="F21" s="6"/>
      <c r="G21" s="6" t="s">
        <v>1522</v>
      </c>
      <c r="H21" s="21"/>
      <c r="I21" s="6"/>
      <c r="J21" s="21"/>
      <c r="K21" s="6"/>
      <c r="L21" s="9">
        <f>VLOOKUP(E21,'Prijslijst 2025'!$A$1:$C$785,3,FALSE)</f>
        <v>308</v>
      </c>
      <c r="M21" s="6"/>
      <c r="N21" s="9">
        <f t="shared" si="1"/>
        <v>0</v>
      </c>
      <c r="O21" s="10" t="str">
        <f>VLOOKUP(E21,'Prijslijst 2025'!$A$1:$G$785,4,FALSE)</f>
        <v>AT</v>
      </c>
      <c r="P21" s="18"/>
      <c r="Q21" s="18"/>
    </row>
    <row r="22" spans="1:17" s="3" customFormat="1" ht="9.5" customHeight="1" x14ac:dyDescent="0.2">
      <c r="B22" s="3" t="e" vm="30">
        <v>#VALUE!</v>
      </c>
      <c r="C22" s="71"/>
      <c r="E22" s="68" t="s">
        <v>1517</v>
      </c>
      <c r="F22" s="6"/>
      <c r="G22" s="6" t="s">
        <v>1521</v>
      </c>
      <c r="H22" s="21"/>
      <c r="I22" s="6"/>
      <c r="J22" s="21"/>
      <c r="K22" s="6"/>
      <c r="L22" s="9">
        <f>VLOOKUP(E22,'Prijslijst 2025'!$A$1:$C$785,3,FALSE)</f>
        <v>173</v>
      </c>
      <c r="M22" s="6"/>
      <c r="N22" s="9">
        <f t="shared" si="1"/>
        <v>0</v>
      </c>
      <c r="O22" s="10" t="str">
        <f>VLOOKUP(E22,'Prijslijst 2025'!$A$1:$G$785,4,FALSE)</f>
        <v>AT</v>
      </c>
      <c r="P22" s="18"/>
      <c r="Q22" s="18"/>
    </row>
    <row r="23" spans="1:17" s="3" customFormat="1" ht="10" x14ac:dyDescent="0.2">
      <c r="B23" s="3" t="e" vm="31">
        <v>#VALUE!</v>
      </c>
      <c r="C23" s="71"/>
      <c r="E23" s="68" t="s">
        <v>1418</v>
      </c>
      <c r="F23" s="6"/>
      <c r="G23" s="6" t="s">
        <v>1464</v>
      </c>
      <c r="H23" s="21"/>
      <c r="I23" s="18">
        <v>4</v>
      </c>
      <c r="J23" s="21"/>
      <c r="K23" s="6"/>
      <c r="L23" s="9">
        <f>VLOOKUP(E23,'Prijslijst 2025'!$A$1:$C$785,3,FALSE)</f>
        <v>244</v>
      </c>
      <c r="M23" s="6"/>
      <c r="N23" s="9">
        <f>C23*L23</f>
        <v>0</v>
      </c>
      <c r="O23" s="10" t="str">
        <f>VLOOKUP(E23,'Prijslijst 2025'!$A$1:$G$785,4,FALSE)</f>
        <v>AT</v>
      </c>
      <c r="P23" s="18">
        <f>C23</f>
        <v>0</v>
      </c>
      <c r="Q23" s="18"/>
    </row>
    <row r="24" spans="1:17" s="3" customFormat="1" ht="10" x14ac:dyDescent="0.2">
      <c r="B24" s="3" t="e" vm="32">
        <v>#VALUE!</v>
      </c>
      <c r="C24" s="175">
        <f>C20+C21+C22+C23</f>
        <v>0</v>
      </c>
      <c r="E24" s="246" t="s">
        <v>1529</v>
      </c>
      <c r="F24" s="6"/>
      <c r="G24" s="6" t="s">
        <v>1465</v>
      </c>
      <c r="H24" s="21"/>
      <c r="I24" s="18">
        <v>8</v>
      </c>
      <c r="J24" s="21"/>
      <c r="K24" s="6"/>
      <c r="L24" s="9">
        <f>VLOOKUP(E24,'Prijslijst 2025'!$A$1:$C$785,3,FALSE)</f>
        <v>292</v>
      </c>
      <c r="M24" s="6"/>
      <c r="N24" s="9">
        <f t="shared" ref="N24:N30" si="2">C24*L24</f>
        <v>0</v>
      </c>
      <c r="O24" s="10" t="str">
        <f>VLOOKUP(E24,'Prijslijst 2025'!$A$1:$G$785,4,FALSE)</f>
        <v>AT</v>
      </c>
      <c r="P24" s="18">
        <f>C24</f>
        <v>0</v>
      </c>
      <c r="Q24" s="18"/>
    </row>
    <row r="25" spans="1:17" s="3" customFormat="1" ht="10" x14ac:dyDescent="0.2">
      <c r="B25" s="3" t="e" vm="33">
        <v>#VALUE!</v>
      </c>
      <c r="C25" s="175">
        <f>C20+C21+C22+C23</f>
        <v>0</v>
      </c>
      <c r="E25" s="68" t="s">
        <v>1468</v>
      </c>
      <c r="F25" s="6"/>
      <c r="G25" s="6" t="s">
        <v>1466</v>
      </c>
      <c r="H25" s="21"/>
      <c r="I25" s="18">
        <v>12</v>
      </c>
      <c r="J25" s="21"/>
      <c r="K25" s="6"/>
      <c r="L25" s="9">
        <f>VLOOKUP(E25,'Prijslijst 2025'!$A$1:$C$786,3,FALSE)</f>
        <v>89</v>
      </c>
      <c r="M25" s="6"/>
      <c r="N25" s="9">
        <f t="shared" si="2"/>
        <v>0</v>
      </c>
      <c r="O25" s="10" t="str">
        <f>VLOOKUP(E25,'Prijslijst 2025'!$A$1:$G$785,4,FALSE)</f>
        <v>AS</v>
      </c>
      <c r="P25" s="18">
        <f>C25</f>
        <v>0</v>
      </c>
      <c r="Q25" s="18"/>
    </row>
    <row r="26" spans="1:17" s="3" customFormat="1" ht="10" x14ac:dyDescent="0.2">
      <c r="B26" s="3" t="e" vm="34">
        <v>#VALUE!</v>
      </c>
      <c r="C26" s="71"/>
      <c r="E26" s="68" t="s">
        <v>1526</v>
      </c>
      <c r="F26" s="6"/>
      <c r="G26" s="6" t="s">
        <v>1531</v>
      </c>
      <c r="H26" s="21"/>
      <c r="I26" s="18"/>
      <c r="J26" s="21"/>
      <c r="K26" s="6"/>
      <c r="L26" s="9">
        <f>VLOOKUP(E26,'Prijslijst 2025'!$A$1:$C$786,3,FALSE)</f>
        <v>75</v>
      </c>
      <c r="M26" s="6"/>
      <c r="N26" s="9">
        <f t="shared" ref="N26:N27" si="3">C26*L26</f>
        <v>0</v>
      </c>
      <c r="O26" s="10" t="str">
        <f>VLOOKUP(E26,'Prijslijst 2025'!$A$1:$G$785,4,FALSE)</f>
        <v>AS</v>
      </c>
      <c r="P26" s="18"/>
      <c r="Q26" s="18"/>
    </row>
    <row r="27" spans="1:17" s="3" customFormat="1" ht="10" x14ac:dyDescent="0.2">
      <c r="B27" s="3" t="e" vm="35">
        <v>#VALUE!</v>
      </c>
      <c r="C27" s="71"/>
      <c r="E27" s="68" t="s">
        <v>1423</v>
      </c>
      <c r="F27" s="6"/>
      <c r="G27" s="6" t="s">
        <v>1471</v>
      </c>
      <c r="H27" s="21"/>
      <c r="I27" s="18"/>
      <c r="J27" s="21"/>
      <c r="K27" s="6"/>
      <c r="L27" s="9">
        <f>VLOOKUP(E27,'Prijslijst 2025'!$A$1:$C$786,3,FALSE)</f>
        <v>89.7</v>
      </c>
      <c r="M27" s="6"/>
      <c r="N27" s="9">
        <f t="shared" si="3"/>
        <v>0</v>
      </c>
      <c r="O27" s="10" t="str">
        <f>VLOOKUP(E27,'Prijslijst 2025'!$A$1:$G$785,4,FALSE)</f>
        <v>AS</v>
      </c>
      <c r="P27" s="18"/>
      <c r="Q27" s="18"/>
    </row>
    <row r="28" spans="1:17" s="3" customFormat="1" ht="10" x14ac:dyDescent="0.2">
      <c r="B28" s="3" t="e" vm="36">
        <v>#VALUE!</v>
      </c>
      <c r="C28" s="71"/>
      <c r="E28" s="68" t="s">
        <v>618</v>
      </c>
      <c r="F28" s="6"/>
      <c r="G28" s="23" t="s">
        <v>1473</v>
      </c>
      <c r="H28" s="21"/>
      <c r="I28" s="18"/>
      <c r="J28" s="21"/>
      <c r="K28" s="6"/>
      <c r="L28" s="9">
        <f>VLOOKUP(E28,'Prijslijst 2025'!$A$1:$C$786,3,FALSE)</f>
        <v>89.7</v>
      </c>
      <c r="M28" s="6"/>
      <c r="N28" s="9">
        <f t="shared" ref="N28:N29" si="4">C28*L28</f>
        <v>0</v>
      </c>
      <c r="O28" s="10" t="str">
        <f>VLOOKUP(E28,'Prijslijst 2025'!$A$1:$G$785,4,FALSE)</f>
        <v>AS</v>
      </c>
      <c r="P28" s="18"/>
      <c r="Q28" s="18"/>
    </row>
    <row r="29" spans="1:17" s="3" customFormat="1" ht="10" x14ac:dyDescent="0.2">
      <c r="B29" s="3" t="e" vm="37">
        <v>#VALUE!</v>
      </c>
      <c r="C29" s="107"/>
      <c r="E29" s="247" t="s">
        <v>1425</v>
      </c>
      <c r="G29" s="3" t="s">
        <v>1472</v>
      </c>
      <c r="J29" s="21"/>
      <c r="K29" s="6"/>
      <c r="L29" s="9">
        <f>VLOOKUP(E29,'Prijslijst 2025'!$A$1:$C$786,3,FALSE)</f>
        <v>89.7</v>
      </c>
      <c r="M29" s="6"/>
      <c r="N29" s="9">
        <f t="shared" si="4"/>
        <v>0</v>
      </c>
      <c r="O29" s="10" t="str">
        <f>VLOOKUP(E29,'Prijslijst 2025'!$A$1:$G$785,4,FALSE)</f>
        <v>AS</v>
      </c>
      <c r="P29" s="18"/>
      <c r="Q29" s="18"/>
    </row>
    <row r="30" spans="1:17" s="3" customFormat="1" ht="10" x14ac:dyDescent="0.2">
      <c r="B30" s="3" t="e" vm="38">
        <v>#VALUE!</v>
      </c>
      <c r="C30" s="248"/>
      <c r="E30" s="68" t="s">
        <v>619</v>
      </c>
      <c r="F30" s="6"/>
      <c r="G30" s="23" t="s">
        <v>1474</v>
      </c>
      <c r="H30" s="21"/>
      <c r="I30" s="18"/>
      <c r="J30" s="21"/>
      <c r="K30" s="6"/>
      <c r="L30" s="9">
        <f>VLOOKUP(E30,'Prijslijst 2025'!$A$1:$C$786,3,FALSE)</f>
        <v>89.7</v>
      </c>
      <c r="M30" s="6"/>
      <c r="N30" s="9">
        <f t="shared" si="2"/>
        <v>0</v>
      </c>
      <c r="O30" s="10" t="str">
        <f>VLOOKUP(E30,'Prijslijst 2025'!$A$1:$G$785,4,FALSE)</f>
        <v>AS</v>
      </c>
      <c r="P30" s="18"/>
      <c r="Q30" s="18"/>
    </row>
    <row r="31" spans="1:17" ht="4.5" customHeight="1" x14ac:dyDescent="0.35">
      <c r="F31" s="6"/>
      <c r="I31" s="17"/>
    </row>
    <row r="32" spans="1:17" ht="0.75" customHeight="1" x14ac:dyDescent="0.35">
      <c r="A32" s="126"/>
      <c r="B32" s="126"/>
      <c r="C32" s="127"/>
      <c r="D32" s="126"/>
      <c r="E32" s="124"/>
      <c r="F32" s="124"/>
      <c r="G32" s="124"/>
      <c r="H32" s="128"/>
      <c r="I32" s="124"/>
      <c r="J32" s="128"/>
      <c r="K32" s="124"/>
      <c r="L32" s="129"/>
      <c r="M32" s="124"/>
      <c r="N32" s="129"/>
      <c r="O32" s="124"/>
      <c r="P32" s="18"/>
      <c r="Q32" s="18"/>
    </row>
    <row r="33" spans="1:17" ht="10.5" customHeight="1" x14ac:dyDescent="0.35">
      <c r="A33" s="119"/>
      <c r="B33" s="120" t="s">
        <v>1490</v>
      </c>
      <c r="C33" s="121"/>
      <c r="D33" s="119"/>
      <c r="E33" s="124"/>
      <c r="F33" s="124"/>
      <c r="G33" s="122"/>
      <c r="H33" s="123"/>
      <c r="I33" s="122"/>
      <c r="J33" s="123"/>
      <c r="K33" s="124"/>
      <c r="L33" s="125"/>
      <c r="M33" s="124"/>
      <c r="N33" s="125"/>
      <c r="O33" s="122"/>
      <c r="P33" s="18"/>
      <c r="Q33" s="18"/>
    </row>
    <row r="34" spans="1:17" s="147" customFormat="1" ht="10.5" customHeight="1" x14ac:dyDescent="0.35">
      <c r="A34" s="130"/>
      <c r="B34" s="130"/>
      <c r="C34" s="139" t="s">
        <v>443</v>
      </c>
      <c r="D34" s="130"/>
      <c r="E34" s="120" t="s">
        <v>0</v>
      </c>
      <c r="F34" s="124"/>
      <c r="G34" s="132" t="s">
        <v>1</v>
      </c>
      <c r="H34" s="140"/>
      <c r="I34" s="132"/>
      <c r="J34" s="140" t="s">
        <v>444</v>
      </c>
      <c r="K34" s="142"/>
      <c r="L34" s="143" t="s">
        <v>445</v>
      </c>
      <c r="M34" s="142"/>
      <c r="N34" s="144" t="s">
        <v>446</v>
      </c>
      <c r="O34" s="132" t="s">
        <v>447</v>
      </c>
      <c r="P34" s="145"/>
      <c r="Q34" s="145"/>
    </row>
    <row r="35" spans="1:17" ht="0.75" customHeight="1" x14ac:dyDescent="0.35">
      <c r="A35" s="126"/>
      <c r="B35" s="126"/>
      <c r="C35" s="127"/>
      <c r="D35" s="126"/>
      <c r="E35" s="124"/>
      <c r="F35" s="124"/>
      <c r="G35" s="124"/>
      <c r="H35" s="128"/>
      <c r="I35" s="124"/>
      <c r="J35" s="128"/>
      <c r="K35" s="124"/>
      <c r="L35" s="129"/>
      <c r="M35" s="124"/>
      <c r="N35" s="129"/>
      <c r="O35" s="124"/>
      <c r="P35" s="18"/>
      <c r="Q35" s="18"/>
    </row>
    <row r="36" spans="1:17" ht="3.5" customHeight="1" x14ac:dyDescent="0.35">
      <c r="F36" s="6"/>
    </row>
    <row r="37" spans="1:17" ht="10.5" customHeight="1" x14ac:dyDescent="0.35">
      <c r="B37" s="198" t="e" vm="39">
        <v>#VALUE!</v>
      </c>
      <c r="C37" s="15"/>
      <c r="D37" s="3"/>
      <c r="E37" s="219" t="s">
        <v>628</v>
      </c>
      <c r="F37" s="6"/>
      <c r="G37" s="6" t="s">
        <v>770</v>
      </c>
      <c r="H37" s="221"/>
      <c r="I37" s="18">
        <v>6</v>
      </c>
      <c r="J37" s="97">
        <f>C37*4</f>
        <v>0</v>
      </c>
      <c r="K37" s="6"/>
      <c r="L37" s="9">
        <f>VLOOKUP(E37,'Prijslijst 2025'!$A$1:$C$786,3,FALSE)</f>
        <v>95.7</v>
      </c>
      <c r="M37" s="6"/>
      <c r="N37" s="9">
        <f t="shared" ref="N37:N38" si="5">C37*L37</f>
        <v>0</v>
      </c>
      <c r="O37" s="10" t="str">
        <f>VLOOKUP(E37,'Prijslijst 2025'!$A$1:$G$786,4,FALSE)</f>
        <v>AT</v>
      </c>
      <c r="P37" s="18"/>
      <c r="Q37" s="18"/>
    </row>
    <row r="38" spans="1:17" ht="10.5" customHeight="1" x14ac:dyDescent="0.35">
      <c r="B38" s="212" t="e" vm="40">
        <v>#VALUE!</v>
      </c>
      <c r="C38" s="15"/>
      <c r="D38" s="3"/>
      <c r="E38" s="219" t="s">
        <v>769</v>
      </c>
      <c r="F38" s="6"/>
      <c r="G38" s="6" t="s">
        <v>771</v>
      </c>
      <c r="H38" s="21"/>
      <c r="I38" s="18">
        <v>12</v>
      </c>
      <c r="J38" s="21">
        <f>C38*8</f>
        <v>0</v>
      </c>
      <c r="K38" s="6"/>
      <c r="L38" s="9">
        <f>VLOOKUP(E38,'Prijslijst 2025'!$A$1:$C$786,3,FALSE)</f>
        <v>165</v>
      </c>
      <c r="M38" s="6"/>
      <c r="N38" s="9">
        <f t="shared" si="5"/>
        <v>0</v>
      </c>
      <c r="O38" s="10" t="str">
        <f>VLOOKUP(E38,'Prijslijst 2025'!$A$1:$G$786,4,FALSE)</f>
        <v>AT</v>
      </c>
      <c r="P38" s="18">
        <f>C38</f>
        <v>0</v>
      </c>
      <c r="Q38" s="18"/>
    </row>
    <row r="39" spans="1:17" ht="3" customHeight="1" x14ac:dyDescent="0.35">
      <c r="F39" s="6"/>
    </row>
    <row r="40" spans="1:17" ht="4.5" hidden="1" customHeight="1" x14ac:dyDescent="0.35">
      <c r="F40" s="6"/>
    </row>
    <row r="41" spans="1:17" ht="0.75" customHeight="1" x14ac:dyDescent="0.35">
      <c r="A41" s="126"/>
      <c r="B41" s="126"/>
      <c r="C41" s="127"/>
      <c r="D41" s="126"/>
      <c r="E41" s="124"/>
      <c r="F41" s="124"/>
      <c r="G41" s="124"/>
      <c r="H41" s="128"/>
      <c r="I41" s="124"/>
      <c r="J41" s="128"/>
      <c r="K41" s="124"/>
      <c r="L41" s="129"/>
      <c r="M41" s="124"/>
      <c r="N41" s="129"/>
      <c r="O41" s="124"/>
      <c r="P41" s="18"/>
      <c r="Q41" s="18"/>
    </row>
    <row r="42" spans="1:17" ht="10.5" customHeight="1" x14ac:dyDescent="0.35">
      <c r="A42" s="119"/>
      <c r="B42" s="120" t="s">
        <v>1491</v>
      </c>
      <c r="C42" s="121"/>
      <c r="D42" s="119"/>
      <c r="E42" s="124"/>
      <c r="F42" s="124"/>
      <c r="G42" s="122"/>
      <c r="H42" s="123"/>
      <c r="I42" s="122"/>
      <c r="J42" s="123"/>
      <c r="K42" s="124"/>
      <c r="L42" s="125"/>
      <c r="M42" s="124"/>
      <c r="N42" s="125"/>
      <c r="O42" s="122"/>
      <c r="P42" s="18"/>
      <c r="Q42" s="18"/>
    </row>
    <row r="43" spans="1:17" s="147" customFormat="1" ht="10.5" customHeight="1" x14ac:dyDescent="0.35">
      <c r="A43" s="130"/>
      <c r="B43" s="130"/>
      <c r="C43" s="139" t="s">
        <v>443</v>
      </c>
      <c r="D43" s="130"/>
      <c r="E43" s="120" t="s">
        <v>0</v>
      </c>
      <c r="F43" s="124"/>
      <c r="G43" s="132" t="s">
        <v>1</v>
      </c>
      <c r="H43" s="140"/>
      <c r="I43" s="141" t="s">
        <v>444</v>
      </c>
      <c r="J43" s="140"/>
      <c r="K43" s="142"/>
      <c r="L43" s="143" t="s">
        <v>445</v>
      </c>
      <c r="M43" s="142"/>
      <c r="N43" s="144" t="s">
        <v>446</v>
      </c>
      <c r="O43" s="132" t="s">
        <v>447</v>
      </c>
      <c r="P43" s="145"/>
      <c r="Q43" s="145"/>
    </row>
    <row r="44" spans="1:17" ht="0.75" customHeight="1" x14ac:dyDescent="0.35">
      <c r="A44" s="126"/>
      <c r="B44" s="126"/>
      <c r="C44" s="127"/>
      <c r="D44" s="126"/>
      <c r="E44" s="124"/>
      <c r="F44" s="124"/>
      <c r="G44" s="124"/>
      <c r="H44" s="128"/>
      <c r="I44" s="124"/>
      <c r="J44" s="128"/>
      <c r="K44" s="124"/>
      <c r="L44" s="129"/>
      <c r="M44" s="124"/>
      <c r="N44" s="129"/>
      <c r="O44" s="124"/>
      <c r="P44" s="18"/>
      <c r="Q44" s="18"/>
    </row>
    <row r="45" spans="1:17" ht="2.5" customHeight="1" x14ac:dyDescent="0.35">
      <c r="F45" s="6"/>
    </row>
    <row r="46" spans="1:17" ht="10.5" customHeight="1" x14ac:dyDescent="0.35">
      <c r="B46" s="2" t="e" vm="41">
        <v>#VALUE!</v>
      </c>
      <c r="C46" s="15"/>
      <c r="E46" s="68" t="s">
        <v>633</v>
      </c>
      <c r="F46" s="67"/>
      <c r="G46" s="6" t="s">
        <v>634</v>
      </c>
      <c r="I46" s="17"/>
      <c r="L46" s="9">
        <f>VLOOKUP(E46,'Prijslijst 2025'!$A$1:$C$374,3,FALSE)</f>
        <v>1167</v>
      </c>
      <c r="M46" s="6"/>
      <c r="N46" s="9">
        <f t="shared" ref="N46:N53" si="6">C46*L46</f>
        <v>0</v>
      </c>
      <c r="O46" s="10" t="str">
        <f>VLOOKUP(E46,'Prijslijst 2025'!$A$1:$G$374,4,FALSE)</f>
        <v>AL</v>
      </c>
      <c r="P46" s="72">
        <f>C46</f>
        <v>0</v>
      </c>
      <c r="Q46" s="18"/>
    </row>
    <row r="47" spans="1:17" ht="10.5" customHeight="1" x14ac:dyDescent="0.35">
      <c r="B47" s="2" t="e" vm="42">
        <v>#VALUE!</v>
      </c>
      <c r="C47" s="15"/>
      <c r="E47" s="68" t="s">
        <v>635</v>
      </c>
      <c r="F47" s="67"/>
      <c r="G47" s="6" t="s">
        <v>636</v>
      </c>
      <c r="I47" s="17"/>
      <c r="L47" s="9">
        <f>VLOOKUP(E47,'Prijslijst 2025'!$A$1:$C$374,3,FALSE)</f>
        <v>1267</v>
      </c>
      <c r="M47" s="6"/>
      <c r="N47" s="9">
        <f t="shared" si="6"/>
        <v>0</v>
      </c>
      <c r="O47" s="10" t="str">
        <f>VLOOKUP(E47,'Prijslijst 2025'!$A$1:$G$374,4,FALSE)</f>
        <v>AL</v>
      </c>
      <c r="P47" s="72">
        <f t="shared" ref="P47:P53" si="7">C47</f>
        <v>0</v>
      </c>
      <c r="Q47" s="18"/>
    </row>
    <row r="48" spans="1:17" ht="10.5" customHeight="1" x14ac:dyDescent="0.35">
      <c r="B48" s="2" t="e" vm="43">
        <v>#VALUE!</v>
      </c>
      <c r="C48" s="15"/>
      <c r="E48" s="68" t="s">
        <v>637</v>
      </c>
      <c r="F48" s="67"/>
      <c r="G48" s="6" t="s">
        <v>638</v>
      </c>
      <c r="I48" s="17"/>
      <c r="L48" s="9">
        <f>VLOOKUP(E48,'Prijslijst 2025'!$A$1:$C$374,3,FALSE)</f>
        <v>1367</v>
      </c>
      <c r="M48" s="6"/>
      <c r="N48" s="9">
        <f t="shared" si="6"/>
        <v>0</v>
      </c>
      <c r="O48" s="10" t="str">
        <f>VLOOKUP(E48,'Prijslijst 2025'!$A$1:$G$374,4,FALSE)</f>
        <v>AL</v>
      </c>
      <c r="P48" s="72">
        <f t="shared" si="7"/>
        <v>0</v>
      </c>
      <c r="Q48" s="18"/>
    </row>
    <row r="49" spans="1:17" ht="10.5" customHeight="1" x14ac:dyDescent="0.35">
      <c r="B49" s="2" t="e" vm="44">
        <v>#VALUE!</v>
      </c>
      <c r="C49" s="15"/>
      <c r="E49" s="68" t="s">
        <v>639</v>
      </c>
      <c r="F49" s="67"/>
      <c r="G49" s="6" t="s">
        <v>640</v>
      </c>
      <c r="I49" s="17"/>
      <c r="L49" s="9">
        <f>VLOOKUP(E49,'Prijslijst 2025'!$A$1:$C$374,3,FALSE)</f>
        <v>1367</v>
      </c>
      <c r="M49" s="6"/>
      <c r="N49" s="9">
        <f t="shared" si="6"/>
        <v>0</v>
      </c>
      <c r="O49" s="10" t="str">
        <f>VLOOKUP(E49,'Prijslijst 2025'!$A$1:$G$374,4,FALSE)</f>
        <v>AL</v>
      </c>
      <c r="P49" s="72">
        <f t="shared" si="7"/>
        <v>0</v>
      </c>
      <c r="Q49" s="18"/>
    </row>
    <row r="50" spans="1:17" ht="10.5" customHeight="1" x14ac:dyDescent="0.35">
      <c r="B50" s="2" t="e" vm="45">
        <v>#VALUE!</v>
      </c>
      <c r="C50" s="15"/>
      <c r="E50" s="68" t="s">
        <v>641</v>
      </c>
      <c r="F50" s="67"/>
      <c r="G50" s="6" t="s">
        <v>643</v>
      </c>
      <c r="I50" s="17"/>
      <c r="L50" s="9">
        <f>VLOOKUP(E50,'Prijslijst 2025'!$A$1:$C$374,3,FALSE)</f>
        <v>1167</v>
      </c>
      <c r="M50" s="6"/>
      <c r="N50" s="9">
        <f t="shared" si="6"/>
        <v>0</v>
      </c>
      <c r="O50" s="10" t="str">
        <f>VLOOKUP(E50,'Prijslijst 2025'!$A$1:$G$374,4,FALSE)</f>
        <v>AL</v>
      </c>
      <c r="P50" s="72">
        <f t="shared" si="7"/>
        <v>0</v>
      </c>
      <c r="Q50" s="18"/>
    </row>
    <row r="51" spans="1:17" ht="10.5" customHeight="1" x14ac:dyDescent="0.35">
      <c r="B51" s="2" t="e" vm="46">
        <v>#VALUE!</v>
      </c>
      <c r="C51" s="15"/>
      <c r="E51" s="68" t="s">
        <v>642</v>
      </c>
      <c r="F51" s="67"/>
      <c r="G51" s="6" t="s">
        <v>644</v>
      </c>
      <c r="I51" s="17"/>
      <c r="L51" s="9">
        <f>VLOOKUP(E51,'Prijslijst 2025'!$A$1:$C$374,3,FALSE)</f>
        <v>1267</v>
      </c>
      <c r="M51" s="6"/>
      <c r="N51" s="9">
        <f t="shared" si="6"/>
        <v>0</v>
      </c>
      <c r="O51" s="10" t="str">
        <f>VLOOKUP(E51,'Prijslijst 2025'!$A$1:$G$374,4,FALSE)</f>
        <v>AL</v>
      </c>
      <c r="P51" s="72">
        <f t="shared" si="7"/>
        <v>0</v>
      </c>
      <c r="Q51" s="18"/>
    </row>
    <row r="52" spans="1:17" ht="10.5" customHeight="1" x14ac:dyDescent="0.35">
      <c r="B52" s="2" t="e" vm="47">
        <v>#VALUE!</v>
      </c>
      <c r="C52" s="15"/>
      <c r="E52" s="68" t="s">
        <v>1306</v>
      </c>
      <c r="F52" s="67"/>
      <c r="G52" s="6" t="s">
        <v>645</v>
      </c>
      <c r="I52" s="17"/>
      <c r="L52" s="9">
        <f>VLOOKUP(E52,'Prijslijst 2025'!$A$1:$C$374,3,FALSE)</f>
        <v>1367</v>
      </c>
      <c r="M52" s="6"/>
      <c r="N52" s="9">
        <f t="shared" si="6"/>
        <v>0</v>
      </c>
      <c r="O52" s="10" t="str">
        <f>VLOOKUP(E52,'Prijslijst 2025'!$A$1:$G$374,4,FALSE)</f>
        <v>AL</v>
      </c>
      <c r="P52" s="72">
        <f t="shared" si="7"/>
        <v>0</v>
      </c>
      <c r="Q52" s="18"/>
    </row>
    <row r="53" spans="1:17" ht="10.5" customHeight="1" x14ac:dyDescent="0.35">
      <c r="B53" s="2" t="e" vm="48">
        <v>#VALUE!</v>
      </c>
      <c r="C53" s="15"/>
      <c r="E53" s="68" t="s">
        <v>1307</v>
      </c>
      <c r="F53" s="67"/>
      <c r="G53" s="6" t="s">
        <v>646</v>
      </c>
      <c r="I53" s="17"/>
      <c r="L53" s="9">
        <f>VLOOKUP(E53,'Prijslijst 2025'!$A$1:$C$374,3,FALSE)</f>
        <v>1367</v>
      </c>
      <c r="M53" s="6"/>
      <c r="N53" s="9">
        <f t="shared" si="6"/>
        <v>0</v>
      </c>
      <c r="O53" s="10" t="str">
        <f>VLOOKUP(E53,'Prijslijst 2025'!$A$1:$G$374,4,FALSE)</f>
        <v>AL</v>
      </c>
      <c r="P53" s="72">
        <f t="shared" si="7"/>
        <v>0</v>
      </c>
      <c r="Q53" s="18"/>
    </row>
    <row r="54" spans="1:17" ht="3" customHeight="1" x14ac:dyDescent="0.35">
      <c r="C54" s="14"/>
      <c r="F54" s="6"/>
      <c r="G54" s="6"/>
      <c r="I54" s="17"/>
      <c r="L54" s="9"/>
      <c r="M54" s="6"/>
      <c r="N54" s="9"/>
      <c r="O54" s="10"/>
      <c r="P54" s="72"/>
      <c r="Q54" s="18"/>
    </row>
    <row r="55" spans="1:17" ht="10.5" customHeight="1" x14ac:dyDescent="0.35">
      <c r="B55" s="2" t="e" vm="49">
        <v>#VALUE!</v>
      </c>
      <c r="C55" s="15"/>
      <c r="E55" s="68" t="s">
        <v>647</v>
      </c>
      <c r="F55" s="67"/>
      <c r="G55" s="6" t="s">
        <v>648</v>
      </c>
      <c r="I55" s="17"/>
      <c r="L55" s="9">
        <f>VLOOKUP(E55,'Prijslijst 2025'!$A$1:$C$374,3,FALSE)</f>
        <v>55.6</v>
      </c>
      <c r="M55" s="6"/>
      <c r="N55" s="9">
        <f t="shared" ref="N55:N57" si="8">C55*L55</f>
        <v>0</v>
      </c>
      <c r="O55" s="10" t="str">
        <f>VLOOKUP(E55,'Prijslijst 2025'!$A$1:$G$374,4,FALSE)</f>
        <v>AL</v>
      </c>
      <c r="P55" s="72"/>
      <c r="Q55" s="18"/>
    </row>
    <row r="56" spans="1:17" ht="10.5" customHeight="1" x14ac:dyDescent="0.35">
      <c r="B56" s="2" t="e" vm="50">
        <v>#VALUE!</v>
      </c>
      <c r="C56" s="15"/>
      <c r="E56" s="68" t="s">
        <v>649</v>
      </c>
      <c r="F56" s="67"/>
      <c r="G56" s="6" t="s">
        <v>651</v>
      </c>
      <c r="I56" s="17"/>
      <c r="L56" s="9">
        <f>VLOOKUP(E56,'Prijslijst 2025'!$A$1:$C$374,3,FALSE)</f>
        <v>55</v>
      </c>
      <c r="M56" s="6"/>
      <c r="N56" s="9">
        <f t="shared" si="8"/>
        <v>0</v>
      </c>
      <c r="O56" s="10" t="str">
        <f>VLOOKUP(E56,'Prijslijst 2025'!$A$1:$G$374,4,FALSE)</f>
        <v>AL</v>
      </c>
      <c r="P56" s="72"/>
      <c r="Q56" s="18"/>
    </row>
    <row r="57" spans="1:17" ht="10.5" customHeight="1" x14ac:dyDescent="0.35">
      <c r="B57" s="2" t="e" vm="51">
        <v>#VALUE!</v>
      </c>
      <c r="C57" s="15"/>
      <c r="E57" s="68" t="s">
        <v>650</v>
      </c>
      <c r="F57" s="67"/>
      <c r="G57" s="6" t="s">
        <v>652</v>
      </c>
      <c r="I57" s="17"/>
      <c r="L57" s="9">
        <f>VLOOKUP(E57,'Prijslijst 2025'!$A$1:$C$374,3,FALSE)</f>
        <v>55</v>
      </c>
      <c r="M57" s="6"/>
      <c r="N57" s="9">
        <f t="shared" si="8"/>
        <v>0</v>
      </c>
      <c r="O57" s="10" t="str">
        <f>VLOOKUP(E57,'Prijslijst 2025'!$A$1:$G$374,4,FALSE)</f>
        <v>AL</v>
      </c>
      <c r="P57" s="72"/>
      <c r="Q57" s="18"/>
    </row>
    <row r="58" spans="1:17" ht="3.5" customHeight="1" x14ac:dyDescent="0.35">
      <c r="C58" s="14"/>
      <c r="F58" s="6"/>
      <c r="G58" s="6"/>
      <c r="H58" s="21"/>
      <c r="I58" s="18"/>
      <c r="J58" s="21"/>
      <c r="K58" s="6"/>
      <c r="L58" s="9"/>
      <c r="M58" s="6"/>
      <c r="N58" s="9"/>
      <c r="O58" s="10"/>
      <c r="P58" s="18"/>
      <c r="Q58" s="18"/>
    </row>
    <row r="59" spans="1:17" ht="0.75" customHeight="1" x14ac:dyDescent="0.35">
      <c r="A59" s="38"/>
      <c r="B59" s="38"/>
      <c r="C59" s="39"/>
      <c r="D59" s="38"/>
      <c r="E59" s="40"/>
      <c r="F59" s="40"/>
      <c r="G59" s="40"/>
      <c r="H59" s="41"/>
      <c r="I59" s="40"/>
      <c r="J59" s="41"/>
      <c r="K59" s="40"/>
      <c r="L59" s="42"/>
      <c r="M59" s="40"/>
      <c r="N59" s="42"/>
      <c r="O59" s="40"/>
      <c r="P59" s="18"/>
      <c r="Q59" s="18"/>
    </row>
    <row r="60" spans="1:17" ht="10.5" customHeight="1" x14ac:dyDescent="0.35">
      <c r="A60" s="119"/>
      <c r="B60" s="120" t="s">
        <v>1492</v>
      </c>
      <c r="C60" s="121"/>
      <c r="D60" s="119"/>
      <c r="E60" s="124"/>
      <c r="F60" s="124"/>
      <c r="G60" s="122"/>
      <c r="H60" s="123"/>
      <c r="I60" s="122"/>
      <c r="J60" s="123"/>
      <c r="K60" s="124"/>
      <c r="L60" s="125"/>
      <c r="M60" s="124"/>
      <c r="N60" s="125"/>
      <c r="O60" s="122"/>
      <c r="P60" s="18"/>
      <c r="Q60" s="18"/>
    </row>
    <row r="61" spans="1:17" s="147" customFormat="1" ht="10.5" customHeight="1" x14ac:dyDescent="0.35">
      <c r="A61" s="130"/>
      <c r="B61" s="130"/>
      <c r="C61" s="139" t="s">
        <v>443</v>
      </c>
      <c r="D61" s="130"/>
      <c r="E61" s="120" t="s">
        <v>0</v>
      </c>
      <c r="F61" s="124"/>
      <c r="G61" s="132" t="s">
        <v>1</v>
      </c>
      <c r="H61" s="140"/>
      <c r="I61" s="132"/>
      <c r="J61" s="140"/>
      <c r="K61" s="142"/>
      <c r="L61" s="143" t="s">
        <v>445</v>
      </c>
      <c r="M61" s="142"/>
      <c r="N61" s="144" t="s">
        <v>446</v>
      </c>
      <c r="O61" s="132" t="s">
        <v>447</v>
      </c>
      <c r="P61" s="145"/>
      <c r="Q61" s="145"/>
    </row>
    <row r="62" spans="1:17" ht="2.5" customHeight="1" x14ac:dyDescent="0.35">
      <c r="F62" s="6"/>
    </row>
    <row r="63" spans="1:17" ht="10.5" customHeight="1" x14ac:dyDescent="0.35">
      <c r="B63" s="212" t="e" vm="9">
        <v>#VALUE!</v>
      </c>
      <c r="C63" s="15"/>
      <c r="E63" s="68" t="s">
        <v>1351</v>
      </c>
      <c r="F63" s="6"/>
      <c r="G63" s="6" t="s">
        <v>1397</v>
      </c>
      <c r="H63" s="21"/>
      <c r="I63" s="6"/>
      <c r="J63" s="21"/>
      <c r="K63" s="6"/>
      <c r="L63" s="9">
        <f>VLOOKUP(E63,'Prijslijst 2025'!$A$1:$C$780,3,FALSE)</f>
        <v>685</v>
      </c>
      <c r="M63" s="6"/>
      <c r="N63" s="9">
        <f t="shared" ref="N63:N64" si="9">C63*L63</f>
        <v>0</v>
      </c>
      <c r="O63" s="10" t="str">
        <f>VLOOKUP(E63,'Prijslijst 2025'!$A$1:$G$780,4,FALSE)</f>
        <v>AL</v>
      </c>
      <c r="P63" s="18">
        <f>C63</f>
        <v>0</v>
      </c>
    </row>
    <row r="64" spans="1:17" ht="10.5" customHeight="1" x14ac:dyDescent="0.35">
      <c r="B64" s="212" t="e" vm="10">
        <v>#VALUE!</v>
      </c>
      <c r="C64" s="15"/>
      <c r="E64" s="68" t="s">
        <v>1350</v>
      </c>
      <c r="F64" s="6"/>
      <c r="G64" s="6" t="s">
        <v>1396</v>
      </c>
      <c r="H64" s="21"/>
      <c r="I64" s="6"/>
      <c r="J64" s="21"/>
      <c r="K64" s="6"/>
      <c r="L64" s="9">
        <f>VLOOKUP(E64,'Prijslijst 2025'!$A$1:$C$780,3,FALSE)</f>
        <v>685</v>
      </c>
      <c r="M64" s="6"/>
      <c r="N64" s="9">
        <f t="shared" si="9"/>
        <v>0</v>
      </c>
      <c r="O64" s="10" t="str">
        <f>VLOOKUP(E64,'Prijslijst 2025'!$A$1:$G$780,4,FALSE)</f>
        <v>AL</v>
      </c>
      <c r="P64" s="18">
        <f>C64</f>
        <v>0</v>
      </c>
    </row>
    <row r="65" spans="1:17" ht="3.5" customHeight="1" x14ac:dyDescent="0.35">
      <c r="C65" s="14"/>
      <c r="E65" s="213"/>
      <c r="F65" s="6"/>
      <c r="G65" s="6"/>
      <c r="H65" s="21"/>
      <c r="I65" s="6"/>
      <c r="J65" s="21"/>
      <c r="K65" s="6"/>
      <c r="L65" s="9"/>
      <c r="M65" s="6"/>
      <c r="N65" s="9"/>
      <c r="O65" s="10"/>
      <c r="P65" s="18"/>
    </row>
    <row r="66" spans="1:17" ht="10.5" customHeight="1" x14ac:dyDescent="0.35">
      <c r="B66" s="212" t="e" vm="11">
        <v>#VALUE!</v>
      </c>
      <c r="C66" s="15"/>
      <c r="E66" s="213" t="s">
        <v>1356</v>
      </c>
      <c r="F66" s="6"/>
      <c r="G66" s="6" t="s">
        <v>1493</v>
      </c>
      <c r="H66" s="21" t="s">
        <v>1440</v>
      </c>
      <c r="I66" s="6"/>
      <c r="J66" s="21"/>
      <c r="K66" s="6"/>
      <c r="L66" s="9">
        <f>VLOOKUP(E66,'Prijslijst 2025'!$A$1:$C$780,3,FALSE)</f>
        <v>51</v>
      </c>
      <c r="M66" s="6"/>
      <c r="N66" s="9">
        <f t="shared" ref="N66:N68" si="10">C66*L66</f>
        <v>0</v>
      </c>
      <c r="O66" s="10" t="str">
        <f>VLOOKUP(E66,'Prijslijst 2025'!$A$1:$G$779,4,FALSE)</f>
        <v>AT</v>
      </c>
      <c r="P66" s="18"/>
    </row>
    <row r="67" spans="1:17" ht="10.5" customHeight="1" x14ac:dyDescent="0.35">
      <c r="B67" s="212" t="e" vm="12">
        <v>#VALUE!</v>
      </c>
      <c r="C67" s="15"/>
      <c r="E67" s="214" t="s">
        <v>1355</v>
      </c>
      <c r="F67" s="6"/>
      <c r="G67" s="6" t="s">
        <v>1494</v>
      </c>
      <c r="H67" s="61" t="s">
        <v>1440</v>
      </c>
      <c r="I67" s="6"/>
      <c r="J67" s="21"/>
      <c r="K67" s="6"/>
      <c r="L67" s="9">
        <f>VLOOKUP(E67,'Prijslijst 2025'!$A$1:$C$780,3,FALSE)</f>
        <v>43.4</v>
      </c>
      <c r="M67" s="6"/>
      <c r="N67" s="9">
        <f t="shared" si="10"/>
        <v>0</v>
      </c>
      <c r="O67" s="10" t="str">
        <f>VLOOKUP(E67,'Prijslijst 2025'!$A$1:$G$779,4,FALSE)</f>
        <v>AT</v>
      </c>
      <c r="P67" s="18"/>
    </row>
    <row r="68" spans="1:17" ht="10.5" customHeight="1" x14ac:dyDescent="0.35">
      <c r="B68" s="212" t="e" vm="13">
        <v>#VALUE!</v>
      </c>
      <c r="C68" s="15"/>
      <c r="E68" s="214" t="s">
        <v>1354</v>
      </c>
      <c r="F68" s="6"/>
      <c r="G68" s="6" t="s">
        <v>1494</v>
      </c>
      <c r="H68" s="61" t="s">
        <v>1436</v>
      </c>
      <c r="I68" s="6"/>
      <c r="J68" s="21"/>
      <c r="K68" s="6"/>
      <c r="L68" s="9">
        <f>VLOOKUP(E68,'Prijslijst 2025'!$A$1:$C$780,3,FALSE)</f>
        <v>43.4</v>
      </c>
      <c r="M68" s="6"/>
      <c r="N68" s="9">
        <f t="shared" si="10"/>
        <v>0</v>
      </c>
      <c r="O68" s="10" t="str">
        <f>VLOOKUP(E68,'Prijslijst 2025'!$A$1:$G$779,4,FALSE)</f>
        <v>AT</v>
      </c>
      <c r="P68" s="18"/>
    </row>
    <row r="69" spans="1:17" ht="2.5" hidden="1" customHeight="1" x14ac:dyDescent="0.35"/>
    <row r="70" spans="1:17" ht="2.5" customHeight="1" x14ac:dyDescent="0.35"/>
    <row r="71" spans="1:17" ht="1" customHeight="1" x14ac:dyDescent="0.35"/>
    <row r="72" spans="1:17" ht="0.75" hidden="1" customHeight="1" x14ac:dyDescent="0.35">
      <c r="A72" s="4"/>
      <c r="B72" s="4"/>
      <c r="C72" s="4"/>
      <c r="D72" s="4"/>
      <c r="E72" s="7"/>
      <c r="F72" s="4"/>
      <c r="G72" s="4"/>
      <c r="H72" s="4"/>
      <c r="I72" s="4"/>
      <c r="J72" s="43"/>
      <c r="K72" s="4"/>
      <c r="L72" s="4"/>
      <c r="M72" s="4"/>
      <c r="N72" s="4"/>
      <c r="O72" s="4"/>
      <c r="P72" s="92"/>
      <c r="Q72" s="92"/>
    </row>
    <row r="73" spans="1:17" s="147" customFormat="1" ht="10.5" customHeight="1" x14ac:dyDescent="0.35">
      <c r="A73" s="150"/>
      <c r="B73" s="120" t="s">
        <v>507</v>
      </c>
      <c r="C73" s="168"/>
      <c r="D73" s="150"/>
      <c r="E73" s="211"/>
      <c r="F73" s="170"/>
      <c r="G73" s="170"/>
      <c r="H73" s="171"/>
      <c r="I73" s="170"/>
      <c r="J73" s="171"/>
      <c r="K73" s="172"/>
      <c r="L73" s="173"/>
      <c r="M73" s="172"/>
      <c r="N73" s="173"/>
      <c r="O73" s="170"/>
      <c r="P73" s="148"/>
      <c r="Q73" s="148"/>
    </row>
    <row r="74" spans="1:17" s="3" customFormat="1" ht="2.5" customHeight="1" x14ac:dyDescent="0.2">
      <c r="C74" s="14"/>
      <c r="E74" s="6"/>
      <c r="F74" s="6"/>
      <c r="G74" s="6"/>
      <c r="H74" s="21"/>
      <c r="I74" s="6"/>
      <c r="J74" s="21"/>
      <c r="K74" s="6"/>
      <c r="L74" s="9"/>
      <c r="M74" s="6"/>
      <c r="N74" s="9"/>
      <c r="O74" s="6"/>
      <c r="P74" s="18"/>
      <c r="Q74" s="18"/>
    </row>
    <row r="75" spans="1:17" s="3" customFormat="1" ht="10.5" customHeight="1" x14ac:dyDescent="0.3">
      <c r="B75" s="19" t="s">
        <v>508</v>
      </c>
      <c r="C75" s="14"/>
      <c r="E75" s="6"/>
      <c r="F75" s="6"/>
      <c r="G75" s="6"/>
      <c r="H75" s="21"/>
      <c r="I75" s="6"/>
      <c r="J75" s="21"/>
      <c r="K75" s="6"/>
      <c r="L75" s="9"/>
      <c r="M75" s="6"/>
      <c r="N75" s="179">
        <f>SUM(N10:N68)</f>
        <v>0</v>
      </c>
      <c r="O75" s="6"/>
      <c r="P75" s="18"/>
      <c r="Q75" s="18"/>
    </row>
    <row r="76" spans="1:17" s="3" customFormat="1" ht="1" customHeight="1" x14ac:dyDescent="0.35">
      <c r="A76" s="126"/>
      <c r="B76" s="111"/>
      <c r="C76" s="127"/>
      <c r="D76" s="126"/>
      <c r="E76" s="124"/>
      <c r="F76" s="124"/>
      <c r="G76" s="124"/>
      <c r="H76" s="128"/>
      <c r="I76" s="124"/>
      <c r="J76" s="128"/>
      <c r="K76" s="124"/>
      <c r="L76" s="129"/>
      <c r="M76" s="124"/>
      <c r="N76" s="129"/>
      <c r="O76" s="124"/>
      <c r="P76" s="18"/>
      <c r="Q76" s="18"/>
    </row>
    <row r="77" spans="1:17" ht="0.75" customHeight="1" x14ac:dyDescent="0.35">
      <c r="A77" s="111"/>
      <c r="B77" s="111"/>
      <c r="C77" s="111"/>
      <c r="D77" s="111"/>
      <c r="E77" s="124"/>
      <c r="F77" s="111"/>
      <c r="G77" s="111"/>
      <c r="H77" s="111"/>
      <c r="I77" s="111"/>
      <c r="J77" s="174"/>
      <c r="K77" s="111"/>
      <c r="L77" s="111"/>
      <c r="M77" s="111"/>
      <c r="N77" s="111"/>
      <c r="O77" s="111"/>
      <c r="P77" s="93"/>
      <c r="Q77" s="93"/>
    </row>
    <row r="78" spans="1:17" s="44" customFormat="1" ht="2" hidden="1" customHeight="1" x14ac:dyDescent="0.2">
      <c r="C78" s="45"/>
      <c r="E78" s="6"/>
      <c r="F78" s="46"/>
      <c r="G78" s="46"/>
      <c r="H78" s="47"/>
      <c r="I78" s="46"/>
      <c r="J78" s="47"/>
      <c r="K78" s="46"/>
      <c r="L78" s="48"/>
      <c r="M78" s="46"/>
      <c r="N78" s="48"/>
      <c r="O78" s="46"/>
      <c r="P78" s="94"/>
      <c r="Q78" s="94"/>
    </row>
    <row r="79" spans="1:17" s="44" customFormat="1" ht="10" x14ac:dyDescent="0.2">
      <c r="B79" s="49" t="s">
        <v>600</v>
      </c>
      <c r="C79" s="50"/>
      <c r="D79" s="51"/>
      <c r="E79" s="6"/>
      <c r="F79" s="52"/>
      <c r="H79" s="56" t="s">
        <v>1496</v>
      </c>
      <c r="I79" s="46"/>
      <c r="J79" s="47"/>
      <c r="K79" s="46"/>
      <c r="L79" s="48"/>
      <c r="M79" s="46"/>
      <c r="N79" s="48"/>
      <c r="O79" s="46"/>
      <c r="P79" s="94"/>
      <c r="Q79" s="94"/>
    </row>
    <row r="80" spans="1:17" s="44" customFormat="1" ht="10" x14ac:dyDescent="0.2">
      <c r="B80" s="58" t="s">
        <v>510</v>
      </c>
      <c r="C80" s="53"/>
      <c r="D80" s="53"/>
      <c r="E80" s="67"/>
      <c r="F80" s="54"/>
      <c r="H80" s="224" t="s">
        <v>1495</v>
      </c>
      <c r="I80" s="46"/>
      <c r="J80" s="47"/>
      <c r="K80" s="46"/>
      <c r="L80" s="48"/>
      <c r="M80" s="46"/>
      <c r="N80" s="48"/>
      <c r="O80" s="46"/>
      <c r="P80" s="94"/>
      <c r="Q80" s="94"/>
    </row>
    <row r="81" spans="1:17" s="44" customFormat="1" ht="10" x14ac:dyDescent="0.2">
      <c r="B81" s="58" t="s">
        <v>511</v>
      </c>
      <c r="C81" s="55"/>
      <c r="D81" s="53"/>
      <c r="E81" s="67"/>
      <c r="F81" s="56"/>
      <c r="H81" s="58" t="s">
        <v>512</v>
      </c>
      <c r="I81" s="46"/>
      <c r="J81" s="47"/>
      <c r="K81" s="46"/>
      <c r="L81" s="48"/>
      <c r="M81" s="46"/>
      <c r="N81" s="48"/>
      <c r="O81" s="46"/>
      <c r="P81" s="94"/>
      <c r="Q81" s="94"/>
    </row>
    <row r="82" spans="1:17" s="44" customFormat="1" ht="10" x14ac:dyDescent="0.2">
      <c r="B82" s="63" t="s">
        <v>616</v>
      </c>
      <c r="C82" s="55"/>
      <c r="D82" s="53"/>
      <c r="E82" s="67"/>
      <c r="F82" s="56"/>
      <c r="H82" s="58" t="s">
        <v>513</v>
      </c>
      <c r="I82" s="46"/>
      <c r="J82" s="47"/>
      <c r="K82" s="46"/>
      <c r="L82" s="48"/>
      <c r="M82" s="46"/>
      <c r="N82" s="48"/>
      <c r="O82" s="46"/>
      <c r="P82" s="94"/>
      <c r="Q82" s="94"/>
    </row>
    <row r="83" spans="1:17" s="44" customFormat="1" ht="3.5" customHeight="1" x14ac:dyDescent="0.2">
      <c r="C83" s="55"/>
      <c r="D83" s="53"/>
      <c r="E83" s="67"/>
      <c r="F83" s="53"/>
      <c r="G83" s="53"/>
      <c r="H83" s="47"/>
      <c r="I83" s="46"/>
      <c r="J83" s="47"/>
      <c r="K83" s="46"/>
      <c r="L83" s="48"/>
      <c r="M83" s="46"/>
      <c r="N83" s="48"/>
      <c r="O83" s="46"/>
      <c r="P83" s="94"/>
      <c r="Q83" s="94"/>
    </row>
    <row r="84" spans="1:17" s="44" customFormat="1" ht="8.25" customHeight="1" x14ac:dyDescent="0.2">
      <c r="B84" s="59" t="s">
        <v>514</v>
      </c>
      <c r="C84" s="45"/>
      <c r="E84" s="6"/>
      <c r="F84" s="46"/>
      <c r="G84" s="46"/>
      <c r="H84" s="66" t="s">
        <v>598</v>
      </c>
      <c r="I84" s="46"/>
      <c r="J84" s="47"/>
      <c r="K84" s="46"/>
      <c r="L84" s="48"/>
      <c r="M84" s="46"/>
      <c r="N84" s="48"/>
      <c r="O84" s="46"/>
      <c r="P84" s="94"/>
      <c r="Q84" s="94"/>
    </row>
    <row r="85" spans="1:17" s="44" customFormat="1" ht="10" x14ac:dyDescent="0.2">
      <c r="C85" s="57" t="s">
        <v>515</v>
      </c>
      <c r="E85" s="6"/>
      <c r="F85" s="46"/>
      <c r="G85" s="46"/>
      <c r="H85" s="64"/>
      <c r="I85" s="46"/>
      <c r="J85" s="65" t="s">
        <v>599</v>
      </c>
      <c r="K85" s="46"/>
      <c r="L85" s="48"/>
      <c r="M85" s="46"/>
      <c r="N85" s="48"/>
      <c r="O85" s="46"/>
      <c r="P85" s="94"/>
      <c r="Q85" s="94"/>
    </row>
    <row r="86" spans="1:17" s="44" customFormat="1" ht="11.5" customHeight="1" x14ac:dyDescent="0.2">
      <c r="C86" s="222" t="s">
        <v>1487</v>
      </c>
      <c r="E86" s="6"/>
      <c r="F86" s="46"/>
      <c r="G86" s="46"/>
      <c r="I86" s="46"/>
      <c r="J86" s="54" t="s">
        <v>517</v>
      </c>
      <c r="K86" s="46"/>
      <c r="L86" s="48"/>
      <c r="M86" s="46"/>
      <c r="N86" s="48"/>
      <c r="O86" s="46"/>
      <c r="P86" s="94"/>
      <c r="Q86" s="94"/>
    </row>
    <row r="87" spans="1:17" s="44" customFormat="1" ht="1.5" customHeight="1" x14ac:dyDescent="0.2">
      <c r="E87" s="6"/>
      <c r="O87" s="46"/>
      <c r="P87" s="94"/>
      <c r="Q87" s="94"/>
    </row>
    <row r="88" spans="1:17" s="44" customFormat="1" x14ac:dyDescent="0.35">
      <c r="B88" s="59" t="s">
        <v>602</v>
      </c>
      <c r="C88" s="45"/>
      <c r="E88" s="6"/>
      <c r="F88" s="46"/>
      <c r="N88"/>
      <c r="O88" s="46"/>
      <c r="P88" s="94"/>
      <c r="Q88" s="94"/>
    </row>
    <row r="89" spans="1:17" ht="1.5" hidden="1" customHeight="1" x14ac:dyDescent="0.35"/>
    <row r="90" spans="1:17" ht="2.5" customHeight="1" x14ac:dyDescent="0.35">
      <c r="A90" s="110"/>
      <c r="B90" s="111"/>
      <c r="C90" s="112"/>
      <c r="D90" s="111"/>
      <c r="E90" s="124"/>
      <c r="F90" s="113"/>
      <c r="G90" s="113"/>
      <c r="H90" s="114"/>
      <c r="I90" s="113"/>
      <c r="J90" s="114"/>
      <c r="K90" s="113"/>
      <c r="L90" s="115"/>
      <c r="M90" s="113"/>
      <c r="N90" s="115"/>
      <c r="O90" s="113"/>
    </row>
    <row r="91" spans="1:17" ht="2" customHeight="1" x14ac:dyDescent="0.35"/>
    <row r="92" spans="1:17" x14ac:dyDescent="0.35">
      <c r="G92" s="180"/>
    </row>
    <row r="93" spans="1:17" x14ac:dyDescent="0.35">
      <c r="G93" s="180"/>
    </row>
    <row r="94" spans="1:17" x14ac:dyDescent="0.35">
      <c r="G94" s="180"/>
    </row>
    <row r="95" spans="1:17" x14ac:dyDescent="0.35">
      <c r="G95" s="180"/>
    </row>
    <row r="96" spans="1:17" x14ac:dyDescent="0.35">
      <c r="G96" s="180"/>
    </row>
    <row r="97" spans="7:7" x14ac:dyDescent="0.35">
      <c r="G97" s="180"/>
    </row>
    <row r="98" spans="7:7" x14ac:dyDescent="0.35">
      <c r="G98" s="180"/>
    </row>
    <row r="99" spans="7:7" x14ac:dyDescent="0.35">
      <c r="G99" s="180"/>
    </row>
    <row r="100" spans="7:7" x14ac:dyDescent="0.35">
      <c r="G100" s="180"/>
    </row>
    <row r="101" spans="7:7" x14ac:dyDescent="0.35">
      <c r="G101" s="180"/>
    </row>
    <row r="102" spans="7:7" x14ac:dyDescent="0.35">
      <c r="G102" s="180"/>
    </row>
    <row r="103" spans="7:7" x14ac:dyDescent="0.35">
      <c r="G103" s="180"/>
    </row>
    <row r="104" spans="7:7" x14ac:dyDescent="0.35">
      <c r="G104" s="180"/>
    </row>
    <row r="105" spans="7:7" x14ac:dyDescent="0.35">
      <c r="G105" s="180"/>
    </row>
  </sheetData>
  <mergeCells count="1">
    <mergeCell ref="O2:O3"/>
  </mergeCells>
  <conditionalFormatting sqref="C46:C53">
    <cfRule type="cellIs" dxfId="3" priority="1" operator="greaterThan">
      <formula>2</formula>
    </cfRule>
  </conditionalFormatting>
  <hyperlinks>
    <hyperlink ref="B80" r:id="rId1" xr:uid="{2990B4F5-F8DA-4BD3-A32B-2FEA0CCC4691}"/>
    <hyperlink ref="B81" r:id="rId2" xr:uid="{732C0D39-C37C-473B-8D88-06536B8516FF}"/>
    <hyperlink ref="H81" r:id="rId3" xr:uid="{7E9C4AE0-0A2D-486B-B755-D9ACF75D3223}"/>
    <hyperlink ref="H82" r:id="rId4" xr:uid="{2108EA06-BA24-4DBE-829D-DAC5D3962DE0}"/>
    <hyperlink ref="J86" r:id="rId5" xr:uid="{686876F2-EB8A-4F85-9E53-5DCDEC566829}"/>
    <hyperlink ref="B82" r:id="rId6" xr:uid="{272FBBD6-FEE8-4D24-A4E3-CEC3E2EC57CA}"/>
    <hyperlink ref="M11" r:id="rId7" tooltip="Prijs- en bestelinformatie, bestellen bij groothandel" display="https://www.abbconnect.nl/details/index.aspx?id=1644701&amp;relatedProdLanguage=nl&amp;relatedProdCountry=nl" xr:uid="{0B628CAB-DE5F-478A-8DAC-E20EF371C6D8}"/>
    <hyperlink ref="E28" r:id="rId8" tooltip="Technische specificaties" xr:uid="{99BB9917-49A0-4384-9B9E-E3AA95D96B24}"/>
    <hyperlink ref="E30" r:id="rId9" tooltip="Technische specificaties" xr:uid="{1391C2CD-7741-4942-8420-B884419CFDB2}"/>
    <hyperlink ref="C86" r:id="rId10" display="mailto:nl-schakelmateriaal@abb.com" xr:uid="{96944B34-FD8D-41A5-A2D1-1E5C3A0CFEF7}"/>
    <hyperlink ref="H79" r:id="rId11" tooltip="Maak zelf een plan met de Welcome IP configurator" xr:uid="{2B2D7446-1320-4580-ABC3-74F1FC720FD1}"/>
    <hyperlink ref="H80" r:id="rId12" tooltip="Vraag een offerte aan voor Welcome Deurcommunicatie" display="Vraag een offerte aan voor Welcome IP" xr:uid="{72515A0B-F61F-473F-A2D8-8D818950F76E}"/>
    <hyperlink ref="E23" r:id="rId13" tooltip="Technische specificaties" xr:uid="{DA911EDB-5E1F-45EE-ABA6-2C9F5719E6B9}"/>
    <hyperlink ref="E25" r:id="rId14" tooltip="Technische specificaties" xr:uid="{A6A7DF05-FACF-43F3-903F-BE538E36435C}"/>
    <hyperlink ref="E50" r:id="rId15" tooltip="Technische specificaties" xr:uid="{7063128D-ED08-4D8E-8676-233C9AF770AA}"/>
    <hyperlink ref="E46" r:id="rId16" tooltip="Technische specificaties" xr:uid="{359AEE9A-ABF2-4708-8126-264C6DD3E825}"/>
    <hyperlink ref="E51" r:id="rId17" tooltip="Technische specificaties" xr:uid="{E46A20B1-AA53-41EF-9420-AEB0986ADD24}"/>
    <hyperlink ref="E47" r:id="rId18" tooltip="Technische specificaties" xr:uid="{242532AE-5988-483B-919B-1CF4A30CBE9D}"/>
    <hyperlink ref="E48" r:id="rId19" tooltip="Technische specificaties" xr:uid="{FBD28B44-1485-423B-A2BF-8946EDF2F7DD}"/>
    <hyperlink ref="E52" r:id="rId20" tooltip="Technische specificaties" display="ST/U10.3.11.825" xr:uid="{D44DE77A-846E-4ADC-8A42-95E9A46F7C54}"/>
    <hyperlink ref="E49" r:id="rId21" tooltip="Technische specificaties" xr:uid="{587C017C-FA71-4B55-8035-DEA59544B3C2}"/>
    <hyperlink ref="E53" r:id="rId22" tooltip="Technische specificaties" display="ST/U10.4.11.825" xr:uid="{A1386B45-FAA4-4DC6-800B-859A8B030132}"/>
    <hyperlink ref="E55" r:id="rId23" tooltip="Technische specificaties" xr:uid="{9FFA4C62-BDA8-4E12-97A2-0FECF2FDC0E0}"/>
    <hyperlink ref="E56" r:id="rId24" tooltip="Technische specificaties" xr:uid="{83C17C7E-FF63-4369-9389-799968843C1E}"/>
    <hyperlink ref="E57" r:id="rId25" tooltip="Technische specificaties" xr:uid="{5ADB3A4F-C881-4051-9851-BE7FAD7A69C9}"/>
    <hyperlink ref="E63" r:id="rId26" tooltip="Technische specificaties" xr:uid="{DE6364A9-7A2D-4372-A66A-4CA5E70AD774}"/>
    <hyperlink ref="E64" r:id="rId27" tooltip="Technische specificaties" xr:uid="{015723C6-E5BB-4837-A9A2-F8D1B3E67CEA}"/>
    <hyperlink ref="E66" r:id="rId28" tooltip="Technische specificaties DE" xr:uid="{A62EBE36-8382-4232-AAF4-F6089A890787}"/>
    <hyperlink ref="E67" r:id="rId29" tooltip="Technische specificaties DE" xr:uid="{B5585DDF-9376-46CE-9842-683F375108E0}"/>
    <hyperlink ref="E68" r:id="rId30" tooltip="Technische specificaties DE" xr:uid="{78B287CB-DCF1-4697-8C37-7B31908C6277}"/>
    <hyperlink ref="E11" r:id="rId31" tooltip="Technische specificaties" xr:uid="{442CA829-651F-42EF-BD36-60CC8C2DB939}"/>
    <hyperlink ref="E12" r:id="rId32" tooltip="Technische specificaties" xr:uid="{ED417005-AB06-436B-9F4F-CF2C7916CE31}"/>
    <hyperlink ref="E13" r:id="rId33" tooltip="Technische specificaties" xr:uid="{465DD6FD-9D6B-421D-9327-03C52CC6C439}"/>
    <hyperlink ref="E20" r:id="rId34" tooltip="Technische specificaties" xr:uid="{750CE51A-52CD-467B-87F4-E35EE34D1446}"/>
    <hyperlink ref="E21" r:id="rId35" tooltip="Technische specificaties" xr:uid="{5CC70389-5088-4CB3-8550-5427A12E7172}"/>
    <hyperlink ref="E22" r:id="rId36" tooltip="Technische specificaties" xr:uid="{89F9A5E7-3B72-492E-A709-4E17F7F97139}"/>
    <hyperlink ref="E24" r:id="rId37" tooltip="Technische specificaties" xr:uid="{700A3F0A-7D32-468E-961D-63F8B83C0103}"/>
    <hyperlink ref="E26" r:id="rId38" tooltip="Technische specificaties" xr:uid="{EF876A86-153E-4852-8619-7A61B7241437}"/>
    <hyperlink ref="E27" r:id="rId39" xr:uid="{CF2846F5-33F1-4086-9461-123116376657}"/>
    <hyperlink ref="E29" r:id="rId40" tooltip="Technische specificaties" xr:uid="{373CC880-033B-47CF-B55B-0C8393836F5E}"/>
  </hyperlinks>
  <pageMargins left="0.7" right="0.7" top="0.75" bottom="0.75" header="0.3" footer="0.3"/>
  <pageSetup orientation="portrait" r:id="rId41"/>
  <ignoredErrors>
    <ignoredError sqref="L25" formula="1"/>
  </ignoredErrors>
  <drawing r:id="rId4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25C33-B5DE-4DD5-9469-18E690EED897}">
  <sheetPr>
    <tabColor theme="4"/>
  </sheetPr>
  <dimension ref="A1:Q108"/>
  <sheetViews>
    <sheetView zoomScale="125" zoomScaleNormal="125" workbookViewId="0">
      <selection activeCell="U66" sqref="U66"/>
    </sheetView>
  </sheetViews>
  <sheetFormatPr defaultColWidth="9.08984375" defaultRowHeight="14.5" x14ac:dyDescent="0.35"/>
  <cols>
    <col min="1" max="1" width="1" style="2" customWidth="1"/>
    <col min="2" max="2" width="4.26953125" style="2" customWidth="1"/>
    <col min="3" max="3" width="4.90625" style="13" customWidth="1"/>
    <col min="4" max="4" width="1" style="2" customWidth="1"/>
    <col min="5" max="5" width="14.26953125" style="6" customWidth="1"/>
    <col min="6" max="6" width="0.90625" style="5" customWidth="1"/>
    <col min="7" max="7" width="27.36328125" style="5" customWidth="1"/>
    <col min="8" max="8" width="4.6328125" style="20" customWidth="1"/>
    <col min="9" max="9" width="2.6328125" style="5" bestFit="1" customWidth="1"/>
    <col min="10" max="10" width="2.54296875" style="20" customWidth="1"/>
    <col min="11" max="11" width="1.7265625" style="5" customWidth="1"/>
    <col min="12" max="12" width="8.81640625" style="8" customWidth="1"/>
    <col min="13" max="13" width="1.453125" style="5" customWidth="1"/>
    <col min="14" max="14" width="11.36328125" style="8" customWidth="1"/>
    <col min="15" max="15" width="2.6328125" style="5" customWidth="1"/>
    <col min="16" max="17" width="0.1796875" style="17" hidden="1" customWidth="1"/>
    <col min="18" max="16384" width="9.08984375" style="2"/>
  </cols>
  <sheetData>
    <row r="1" spans="1:17" ht="7" customHeight="1" x14ac:dyDescent="0.35">
      <c r="A1" s="110"/>
      <c r="B1" s="111"/>
      <c r="C1" s="112"/>
      <c r="D1" s="111"/>
      <c r="E1" s="124"/>
      <c r="F1" s="113"/>
      <c r="G1" s="113"/>
      <c r="H1" s="114"/>
      <c r="I1" s="113"/>
      <c r="J1" s="114"/>
      <c r="K1" s="113"/>
      <c r="L1" s="115"/>
      <c r="M1" s="113"/>
      <c r="N1" s="115"/>
      <c r="O1" s="113"/>
    </row>
    <row r="2" spans="1:17" ht="14" customHeight="1" x14ac:dyDescent="0.35">
      <c r="O2" s="266"/>
    </row>
    <row r="3" spans="1:17" ht="10" customHeight="1" x14ac:dyDescent="0.35">
      <c r="M3"/>
      <c r="O3" s="266"/>
    </row>
    <row r="4" spans="1:17" ht="10" customHeight="1" x14ac:dyDescent="0.35">
      <c r="B4" s="44" t="s">
        <v>1463</v>
      </c>
      <c r="M4"/>
    </row>
    <row r="5" spans="1:17" s="22" customFormat="1" ht="10.5" x14ac:dyDescent="0.25">
      <c r="B5" s="210" t="s">
        <v>1534</v>
      </c>
      <c r="E5" s="6"/>
      <c r="J5" s="204"/>
      <c r="P5" s="90"/>
      <c r="Q5" s="91"/>
    </row>
    <row r="6" spans="1:17" s="3" customFormat="1" ht="10" x14ac:dyDescent="0.2">
      <c r="A6" s="119"/>
      <c r="B6" s="120" t="s">
        <v>1457</v>
      </c>
      <c r="C6" s="121"/>
      <c r="D6" s="119"/>
      <c r="E6" s="122"/>
      <c r="F6" s="122"/>
      <c r="G6" s="122"/>
      <c r="H6" s="123"/>
      <c r="I6" s="122"/>
      <c r="J6" s="123"/>
      <c r="K6" s="124"/>
      <c r="L6" s="125"/>
      <c r="M6" s="124"/>
      <c r="N6" s="125"/>
      <c r="O6" s="122"/>
      <c r="P6" s="18"/>
      <c r="Q6" s="18"/>
    </row>
    <row r="7" spans="1:17" s="138" customFormat="1" ht="10" x14ac:dyDescent="0.2">
      <c r="A7" s="130"/>
      <c r="B7" s="130"/>
      <c r="C7" s="139" t="s">
        <v>443</v>
      </c>
      <c r="D7" s="205"/>
      <c r="E7" s="120" t="s">
        <v>0</v>
      </c>
      <c r="F7" s="205"/>
      <c r="G7" s="205" t="s">
        <v>1</v>
      </c>
      <c r="H7" s="139"/>
      <c r="I7" s="206" t="s">
        <v>444</v>
      </c>
      <c r="J7" s="139"/>
      <c r="K7" s="207"/>
      <c r="L7" s="208" t="s">
        <v>445</v>
      </c>
      <c r="M7" s="207"/>
      <c r="N7" s="209" t="s">
        <v>446</v>
      </c>
      <c r="O7" s="205" t="s">
        <v>447</v>
      </c>
      <c r="P7" s="137" t="s">
        <v>448</v>
      </c>
      <c r="Q7" s="137" t="s">
        <v>449</v>
      </c>
    </row>
    <row r="8" spans="1:17" s="3" customFormat="1" ht="1" customHeight="1" x14ac:dyDescent="0.2">
      <c r="A8" s="126"/>
      <c r="B8" s="126"/>
      <c r="C8" s="127"/>
      <c r="D8" s="126"/>
      <c r="E8" s="124"/>
      <c r="F8" s="124"/>
      <c r="G8" s="124"/>
      <c r="H8" s="128"/>
      <c r="I8" s="124"/>
      <c r="J8" s="128"/>
      <c r="K8" s="124"/>
      <c r="L8" s="129"/>
      <c r="M8" s="124"/>
      <c r="N8" s="129"/>
      <c r="O8" s="124"/>
      <c r="P8" s="18"/>
      <c r="Q8" s="18"/>
    </row>
    <row r="9" spans="1:17" s="3" customFormat="1" ht="4.5" customHeight="1" x14ac:dyDescent="0.2">
      <c r="C9" s="14"/>
      <c r="E9" s="6"/>
      <c r="F9" s="6"/>
      <c r="G9" s="6"/>
      <c r="H9" s="21"/>
      <c r="I9" s="6"/>
      <c r="J9" s="21"/>
      <c r="K9" s="6"/>
      <c r="L9" s="9"/>
      <c r="M9" s="6"/>
      <c r="N9" s="9"/>
      <c r="O9" s="6"/>
      <c r="P9" s="18"/>
      <c r="Q9" s="18"/>
    </row>
    <row r="10" spans="1:17" s="3" customFormat="1" ht="9.5" customHeight="1" x14ac:dyDescent="0.2">
      <c r="B10" s="3" t="e" vm="52">
        <v>#VALUE!</v>
      </c>
      <c r="C10" s="71"/>
      <c r="E10" s="215" t="s">
        <v>1431</v>
      </c>
      <c r="F10" s="23"/>
      <c r="G10" s="23" t="s">
        <v>1458</v>
      </c>
      <c r="H10" s="21"/>
      <c r="I10" s="6"/>
      <c r="J10" s="21"/>
      <c r="K10" s="6"/>
      <c r="L10" s="9">
        <f>VLOOKUP(E10,'Prijslijst 2025'!$A$1:$C$785,3,FALSE)</f>
        <v>470</v>
      </c>
      <c r="M10" s="6"/>
      <c r="N10" s="9">
        <f>C10*L10</f>
        <v>0</v>
      </c>
      <c r="O10" s="10" t="str">
        <f>VLOOKUP(E10,'Prijslijst 2025'!$A$1:$G$785,4,FALSE)</f>
        <v>AT</v>
      </c>
      <c r="P10" s="18"/>
      <c r="Q10" s="18"/>
    </row>
    <row r="11" spans="1:17" s="3" customFormat="1" ht="10" customHeight="1" x14ac:dyDescent="0.2">
      <c r="B11" s="3" t="e" vm="53">
        <v>#VALUE!</v>
      </c>
      <c r="C11" s="15"/>
      <c r="E11" s="213" t="s">
        <v>1432</v>
      </c>
      <c r="F11" s="6"/>
      <c r="G11" s="6" t="s">
        <v>1459</v>
      </c>
      <c r="H11" s="21"/>
      <c r="I11" s="6"/>
      <c r="J11" s="21"/>
      <c r="K11" s="6"/>
      <c r="L11" s="9">
        <f>VLOOKUP(E11,'Prijslijst 2025'!$A$1:$C$785,3,FALSE)</f>
        <v>530</v>
      </c>
      <c r="M11" s="6"/>
      <c r="N11" s="9">
        <f>C11*L11</f>
        <v>0</v>
      </c>
      <c r="O11" s="10" t="str">
        <f>VLOOKUP(E11,'Prijslijst 2025'!$A$1:$G$785,4,FALSE)</f>
        <v>AT</v>
      </c>
      <c r="P11" s="18"/>
      <c r="Q11" s="18"/>
    </row>
    <row r="12" spans="1:17" s="3" customFormat="1" ht="10" x14ac:dyDescent="0.2">
      <c r="B12" s="3" t="e" vm="54">
        <v>#VALUE!</v>
      </c>
      <c r="C12" s="175">
        <f>C11</f>
        <v>0</v>
      </c>
      <c r="E12" s="213" t="s">
        <v>629</v>
      </c>
      <c r="F12" s="6"/>
      <c r="G12" s="6" t="s">
        <v>1470</v>
      </c>
      <c r="H12" s="21"/>
      <c r="I12" s="6"/>
      <c r="J12" s="21"/>
      <c r="K12" s="6"/>
      <c r="L12" s="9">
        <f>VLOOKUP(E12,'Prijslijst 2025'!$A$1:$C$785,3,FALSE)</f>
        <v>32.799999999999997</v>
      </c>
      <c r="M12" s="6"/>
      <c r="N12" s="9">
        <f>C12*L12</f>
        <v>0</v>
      </c>
      <c r="O12" s="10" t="str">
        <f>VLOOKUP(E12,'Prijslijst 2025'!$A$1:$G$785,4,FALSE)</f>
        <v>AT</v>
      </c>
      <c r="P12" s="18"/>
      <c r="Q12" s="18"/>
    </row>
    <row r="13" spans="1:17" s="3" customFormat="1" ht="1.5" customHeight="1" x14ac:dyDescent="0.2">
      <c r="C13" s="14"/>
      <c r="E13" s="6"/>
      <c r="F13" s="6"/>
      <c r="G13" s="6"/>
      <c r="H13" s="21"/>
      <c r="I13" s="6"/>
      <c r="J13" s="21"/>
      <c r="K13" s="6"/>
      <c r="L13" s="9"/>
      <c r="M13" s="6"/>
      <c r="N13" s="9"/>
      <c r="O13" s="6"/>
      <c r="P13" s="18"/>
      <c r="Q13" s="18"/>
    </row>
    <row r="14" spans="1:17" s="3" customFormat="1" ht="1.5" customHeight="1" x14ac:dyDescent="0.2">
      <c r="C14" s="14"/>
      <c r="E14" s="6"/>
      <c r="F14" s="6"/>
      <c r="G14" s="6"/>
      <c r="H14" s="21"/>
      <c r="I14" s="6"/>
      <c r="J14" s="21"/>
      <c r="K14" s="6"/>
      <c r="L14" s="9"/>
      <c r="M14" s="6"/>
      <c r="N14" s="9"/>
      <c r="O14" s="6"/>
      <c r="P14" s="18"/>
      <c r="Q14" s="18"/>
    </row>
    <row r="15" spans="1:17" s="3" customFormat="1" ht="0.5" customHeight="1" x14ac:dyDescent="0.2">
      <c r="A15" s="126"/>
      <c r="B15" s="126"/>
      <c r="C15" s="127"/>
      <c r="D15" s="126"/>
      <c r="E15" s="124"/>
      <c r="F15" s="124"/>
      <c r="G15" s="124"/>
      <c r="H15" s="128"/>
      <c r="I15" s="124"/>
      <c r="J15" s="128"/>
      <c r="K15" s="124"/>
      <c r="L15" s="129"/>
      <c r="M15" s="124"/>
      <c r="N15" s="129"/>
      <c r="O15" s="124"/>
      <c r="P15" s="18"/>
      <c r="Q15" s="18"/>
    </row>
    <row r="16" spans="1:17" s="3" customFormat="1" ht="10" x14ac:dyDescent="0.2">
      <c r="A16" s="119"/>
      <c r="B16" s="120" t="s">
        <v>1469</v>
      </c>
      <c r="C16" s="121"/>
      <c r="D16" s="119"/>
      <c r="E16" s="124"/>
      <c r="F16" s="124"/>
      <c r="G16" s="122"/>
      <c r="H16" s="123"/>
      <c r="I16" s="122"/>
      <c r="J16" s="123"/>
      <c r="K16" s="124"/>
      <c r="L16" s="125"/>
      <c r="M16" s="124"/>
      <c r="N16" s="125"/>
      <c r="O16" s="122"/>
      <c r="P16" s="18"/>
      <c r="Q16" s="18"/>
    </row>
    <row r="17" spans="1:17" s="146" customFormat="1" ht="10" x14ac:dyDescent="0.2">
      <c r="A17" s="130"/>
      <c r="B17" s="130"/>
      <c r="C17" s="131" t="s">
        <v>443</v>
      </c>
      <c r="D17" s="130"/>
      <c r="E17" s="120" t="s">
        <v>0</v>
      </c>
      <c r="F17" s="126"/>
      <c r="G17" s="130" t="s">
        <v>1</v>
      </c>
      <c r="H17" s="131"/>
      <c r="I17" s="133" t="s">
        <v>444</v>
      </c>
      <c r="J17" s="131"/>
      <c r="K17" s="134"/>
      <c r="L17" s="135" t="s">
        <v>445</v>
      </c>
      <c r="M17" s="134"/>
      <c r="N17" s="136" t="s">
        <v>446</v>
      </c>
      <c r="O17" s="130" t="s">
        <v>447</v>
      </c>
      <c r="P17" s="145"/>
      <c r="Q17" s="145"/>
    </row>
    <row r="18" spans="1:17" s="3" customFormat="1" ht="1.5" customHeight="1" x14ac:dyDescent="0.2">
      <c r="A18" s="126"/>
      <c r="B18" s="126"/>
      <c r="C18" s="127"/>
      <c r="D18" s="126"/>
      <c r="E18" s="124"/>
      <c r="F18" s="124"/>
      <c r="G18" s="124"/>
      <c r="H18" s="128"/>
      <c r="I18" s="124"/>
      <c r="J18" s="128"/>
      <c r="K18" s="124"/>
      <c r="L18" s="129"/>
      <c r="M18" s="124"/>
      <c r="N18" s="129"/>
      <c r="O18" s="124"/>
      <c r="P18" s="18"/>
      <c r="Q18" s="18"/>
    </row>
    <row r="19" spans="1:17" s="3" customFormat="1" ht="4" customHeight="1" x14ac:dyDescent="0.2">
      <c r="C19" s="14"/>
      <c r="E19" s="6"/>
      <c r="F19" s="6"/>
      <c r="G19" s="6"/>
      <c r="H19" s="21"/>
      <c r="I19" s="6"/>
      <c r="J19" s="21"/>
      <c r="K19" s="6"/>
      <c r="L19" s="9"/>
      <c r="M19" s="6"/>
      <c r="N19" s="9"/>
      <c r="O19" s="6"/>
      <c r="P19" s="18"/>
      <c r="Q19" s="18"/>
    </row>
    <row r="20" spans="1:17" s="3" customFormat="1" ht="10" x14ac:dyDescent="0.2">
      <c r="B20" s="3" t="e" vm="28">
        <v>#VALUE!</v>
      </c>
      <c r="C20" s="15"/>
      <c r="E20" s="68" t="s">
        <v>1519</v>
      </c>
      <c r="F20" s="6"/>
      <c r="G20" s="6" t="s">
        <v>1520</v>
      </c>
      <c r="H20" s="21"/>
      <c r="I20" s="6"/>
      <c r="J20" s="21"/>
      <c r="K20" s="6"/>
      <c r="L20" s="9">
        <f>VLOOKUP(E20,'Prijslijst 2025'!$A$1:$C$785,3,FALSE)</f>
        <v>77.400000000000006</v>
      </c>
      <c r="M20" s="6"/>
      <c r="N20" s="9">
        <f t="shared" ref="N20:N22" si="0">C20*L20</f>
        <v>0</v>
      </c>
      <c r="O20" s="10" t="str">
        <f>VLOOKUP(E20,'Prijslijst 2025'!$A$1:$G$785,4,FALSE)</f>
        <v>AT</v>
      </c>
      <c r="P20" s="18">
        <f>C20</f>
        <v>0</v>
      </c>
      <c r="Q20" s="18"/>
    </row>
    <row r="21" spans="1:17" s="3" customFormat="1" ht="10" x14ac:dyDescent="0.2">
      <c r="B21" s="3" t="e" vm="29">
        <v>#VALUE!</v>
      </c>
      <c r="C21" s="15"/>
      <c r="E21" s="68" t="s">
        <v>1518</v>
      </c>
      <c r="F21" s="6"/>
      <c r="G21" s="6" t="s">
        <v>1522</v>
      </c>
      <c r="H21" s="21"/>
      <c r="I21" s="6"/>
      <c r="J21" s="21"/>
      <c r="K21" s="6"/>
      <c r="L21" s="9">
        <f>VLOOKUP(E21,'Prijslijst 2025'!$A$1:$C$785,3,FALSE)</f>
        <v>308</v>
      </c>
      <c r="M21" s="6"/>
      <c r="N21" s="9">
        <f t="shared" si="0"/>
        <v>0</v>
      </c>
      <c r="O21" s="10" t="str">
        <f>VLOOKUP(E21,'Prijslijst 2025'!$A$1:$G$785,4,FALSE)</f>
        <v>AT</v>
      </c>
      <c r="P21" s="18"/>
      <c r="Q21" s="18"/>
    </row>
    <row r="22" spans="1:17" s="3" customFormat="1" ht="10" x14ac:dyDescent="0.2">
      <c r="B22" s="3" t="e" vm="30">
        <v>#VALUE!</v>
      </c>
      <c r="C22" s="15"/>
      <c r="E22" s="68" t="s">
        <v>1517</v>
      </c>
      <c r="F22" s="6"/>
      <c r="G22" s="6" t="s">
        <v>1521</v>
      </c>
      <c r="H22" s="21"/>
      <c r="I22" s="6"/>
      <c r="J22" s="21"/>
      <c r="K22" s="6"/>
      <c r="L22" s="9">
        <f>VLOOKUP(E22,'Prijslijst 2025'!$A$1:$C$785,3,FALSE)</f>
        <v>173</v>
      </c>
      <c r="M22" s="6"/>
      <c r="N22" s="9">
        <f t="shared" si="0"/>
        <v>0</v>
      </c>
      <c r="O22" s="10" t="str">
        <f>VLOOKUP(E22,'Prijslijst 2025'!$A$1:$G$785,4,FALSE)</f>
        <v>AT</v>
      </c>
      <c r="P22" s="18"/>
      <c r="Q22" s="18"/>
    </row>
    <row r="23" spans="1:17" s="3" customFormat="1" ht="10" x14ac:dyDescent="0.2">
      <c r="B23" s="3" t="e" vm="31">
        <v>#VALUE!</v>
      </c>
      <c r="C23" s="15"/>
      <c r="E23" s="68" t="s">
        <v>1418</v>
      </c>
      <c r="F23" s="6"/>
      <c r="G23" s="6" t="s">
        <v>1464</v>
      </c>
      <c r="H23" s="21"/>
      <c r="I23" s="18">
        <v>4</v>
      </c>
      <c r="J23" s="21"/>
      <c r="K23" s="6"/>
      <c r="L23" s="9">
        <f>VLOOKUP(E23,'Prijslijst 2025'!$A$1:$C$785,3,FALSE)</f>
        <v>244</v>
      </c>
      <c r="M23" s="6"/>
      <c r="N23" s="9">
        <f>C23*L23</f>
        <v>0</v>
      </c>
      <c r="O23" s="10" t="str">
        <f>VLOOKUP(E23,'Prijslijst 2025'!$A$1:$G$785,4,FALSE)</f>
        <v>AT</v>
      </c>
      <c r="P23" s="18"/>
      <c r="Q23" s="18"/>
    </row>
    <row r="24" spans="1:17" s="3" customFormat="1" ht="10" x14ac:dyDescent="0.2">
      <c r="B24" s="3" t="e" vm="32">
        <v>#VALUE!</v>
      </c>
      <c r="C24" s="175">
        <f>C20+C21+C22+C23</f>
        <v>0</v>
      </c>
      <c r="E24" s="213" t="s">
        <v>1533</v>
      </c>
      <c r="F24" s="6"/>
      <c r="G24" s="6" t="s">
        <v>1465</v>
      </c>
      <c r="H24" s="21"/>
      <c r="I24" s="18">
        <v>8</v>
      </c>
      <c r="J24" s="21"/>
      <c r="K24" s="6"/>
      <c r="L24" s="9">
        <f>VLOOKUP(E24,'Prijslijst 2025'!$A$1:$C$785,3,FALSE)</f>
        <v>999</v>
      </c>
      <c r="M24" s="6"/>
      <c r="N24" s="9">
        <f t="shared" ref="N24:N30" si="1">C24*L24</f>
        <v>0</v>
      </c>
      <c r="O24" s="10" t="str">
        <f>VLOOKUP(E24,'Prijslijst 2025'!$A$1:$G$785,4,FALSE)</f>
        <v>AT</v>
      </c>
      <c r="P24" s="18">
        <f>C24</f>
        <v>0</v>
      </c>
      <c r="Q24" s="18"/>
    </row>
    <row r="25" spans="1:17" s="3" customFormat="1" ht="10" x14ac:dyDescent="0.2">
      <c r="B25" s="3" t="e" vm="33">
        <v>#VALUE!</v>
      </c>
      <c r="C25" s="175">
        <f>C20+C21+C22+C23</f>
        <v>0</v>
      </c>
      <c r="E25" s="213" t="s">
        <v>1468</v>
      </c>
      <c r="F25" s="6"/>
      <c r="G25" s="6" t="s">
        <v>1466</v>
      </c>
      <c r="H25" s="21"/>
      <c r="I25" s="18">
        <v>12</v>
      </c>
      <c r="J25" s="21"/>
      <c r="K25" s="6"/>
      <c r="L25" s="9">
        <f>VLOOKUP(E25,'Prijslijst 2025'!$A$1:$C$786,3,FALSE)</f>
        <v>89</v>
      </c>
      <c r="M25" s="6"/>
      <c r="N25" s="9">
        <f t="shared" si="1"/>
        <v>0</v>
      </c>
      <c r="O25" s="10" t="str">
        <f>VLOOKUP(E25,'Prijslijst 2025'!$A$1:$G$785,4,FALSE)</f>
        <v>AS</v>
      </c>
      <c r="P25" s="18">
        <f>C25</f>
        <v>0</v>
      </c>
      <c r="Q25" s="18"/>
    </row>
    <row r="26" spans="1:17" s="3" customFormat="1" ht="10" x14ac:dyDescent="0.2">
      <c r="B26" s="3" t="e" vm="34">
        <v>#VALUE!</v>
      </c>
      <c r="C26" s="71"/>
      <c r="E26" s="68" t="s">
        <v>1526</v>
      </c>
      <c r="F26" s="6"/>
      <c r="G26" s="6" t="s">
        <v>1531</v>
      </c>
      <c r="H26" s="21"/>
      <c r="I26" s="18"/>
      <c r="J26" s="21"/>
      <c r="K26" s="6"/>
      <c r="L26" s="9">
        <f>VLOOKUP(E26,'Prijslijst 2025'!$A$1:$C$786,3,FALSE)</f>
        <v>75</v>
      </c>
      <c r="M26" s="6"/>
      <c r="N26" s="9">
        <f t="shared" si="1"/>
        <v>0</v>
      </c>
      <c r="O26" s="10" t="str">
        <f>VLOOKUP(E26,'Prijslijst 2025'!$A$1:$G$785,4,FALSE)</f>
        <v>AS</v>
      </c>
      <c r="P26" s="18"/>
      <c r="Q26" s="18"/>
    </row>
    <row r="27" spans="1:17" s="3" customFormat="1" ht="10" x14ac:dyDescent="0.2">
      <c r="B27" s="3" t="e" vm="35">
        <v>#VALUE!</v>
      </c>
      <c r="C27" s="71"/>
      <c r="E27" s="68" t="s">
        <v>1423</v>
      </c>
      <c r="F27" s="6"/>
      <c r="G27" s="6" t="s">
        <v>1471</v>
      </c>
      <c r="H27" s="21"/>
      <c r="I27" s="18"/>
      <c r="J27" s="21"/>
      <c r="K27" s="6"/>
      <c r="L27" s="9">
        <f>VLOOKUP(E27,'Prijslijst 2025'!$A$1:$C$786,3,FALSE)</f>
        <v>89.7</v>
      </c>
      <c r="M27" s="6"/>
      <c r="N27" s="9">
        <f t="shared" si="1"/>
        <v>0</v>
      </c>
      <c r="O27" s="10" t="str">
        <f>VLOOKUP(E27,'Prijslijst 2025'!$A$1:$G$785,4,FALSE)</f>
        <v>AS</v>
      </c>
      <c r="P27" s="18"/>
      <c r="Q27" s="18"/>
    </row>
    <row r="28" spans="1:17" s="3" customFormat="1" ht="10" x14ac:dyDescent="0.2">
      <c r="B28" s="3" t="e" vm="36">
        <v>#VALUE!</v>
      </c>
      <c r="C28" s="71"/>
      <c r="E28" s="68" t="s">
        <v>618</v>
      </c>
      <c r="F28" s="6"/>
      <c r="G28" s="23" t="s">
        <v>1473</v>
      </c>
      <c r="H28" s="21"/>
      <c r="I28" s="18"/>
      <c r="J28" s="21"/>
      <c r="K28" s="6"/>
      <c r="L28" s="9">
        <f>VLOOKUP(E28,'Prijslijst 2025'!$A$1:$C$786,3,FALSE)</f>
        <v>89.7</v>
      </c>
      <c r="M28" s="6"/>
      <c r="N28" s="9">
        <f t="shared" si="1"/>
        <v>0</v>
      </c>
      <c r="O28" s="10" t="str">
        <f>VLOOKUP(E28,'Prijslijst 2025'!$A$1:$G$785,4,FALSE)</f>
        <v>AS</v>
      </c>
      <c r="P28" s="18"/>
      <c r="Q28" s="18"/>
    </row>
    <row r="29" spans="1:17" s="3" customFormat="1" ht="10" x14ac:dyDescent="0.2">
      <c r="B29" s="3" t="e" vm="37">
        <v>#VALUE!</v>
      </c>
      <c r="C29" s="107"/>
      <c r="E29" s="247" t="s">
        <v>1425</v>
      </c>
      <c r="G29" s="3" t="s">
        <v>1472</v>
      </c>
      <c r="J29" s="21"/>
      <c r="K29" s="6"/>
      <c r="L29" s="9">
        <f>VLOOKUP(E29,'Prijslijst 2025'!$A$1:$C$786,3,FALSE)</f>
        <v>89.7</v>
      </c>
      <c r="M29" s="6"/>
      <c r="N29" s="9">
        <f t="shared" si="1"/>
        <v>0</v>
      </c>
      <c r="O29" s="10" t="str">
        <f>VLOOKUP(E29,'Prijslijst 2025'!$A$1:$G$785,4,FALSE)</f>
        <v>AS</v>
      </c>
      <c r="P29" s="18"/>
      <c r="Q29" s="18"/>
    </row>
    <row r="30" spans="1:17" s="3" customFormat="1" ht="10" x14ac:dyDescent="0.2">
      <c r="B30" s="3" t="e" vm="38">
        <v>#VALUE!</v>
      </c>
      <c r="C30" s="248"/>
      <c r="E30" s="68" t="s">
        <v>619</v>
      </c>
      <c r="F30" s="6"/>
      <c r="G30" s="23" t="s">
        <v>1474</v>
      </c>
      <c r="H30" s="21"/>
      <c r="I30" s="18"/>
      <c r="J30" s="21"/>
      <c r="K30" s="6"/>
      <c r="L30" s="9">
        <f>VLOOKUP(E30,'Prijslijst 2025'!$A$1:$C$786,3,FALSE)</f>
        <v>89.7</v>
      </c>
      <c r="M30" s="6"/>
      <c r="N30" s="9">
        <f t="shared" si="1"/>
        <v>0</v>
      </c>
      <c r="O30" s="10" t="str">
        <f>VLOOKUP(E30,'Prijslijst 2025'!$A$1:$G$785,4,FALSE)</f>
        <v>AS</v>
      </c>
      <c r="P30" s="18"/>
      <c r="Q30" s="18"/>
    </row>
    <row r="31" spans="1:17" ht="4.5" customHeight="1" x14ac:dyDescent="0.35">
      <c r="F31" s="6"/>
      <c r="I31" s="17"/>
    </row>
    <row r="32" spans="1:17" ht="0.75" customHeight="1" x14ac:dyDescent="0.35">
      <c r="A32" s="126"/>
      <c r="B32" s="126"/>
      <c r="C32" s="127"/>
      <c r="D32" s="126"/>
      <c r="E32" s="124"/>
      <c r="F32" s="124"/>
      <c r="G32" s="124"/>
      <c r="H32" s="128"/>
      <c r="I32" s="124"/>
      <c r="J32" s="128"/>
      <c r="K32" s="124"/>
      <c r="L32" s="129"/>
      <c r="M32" s="124"/>
      <c r="N32" s="129"/>
      <c r="O32" s="124"/>
      <c r="P32" s="18"/>
      <c r="Q32" s="18"/>
    </row>
    <row r="33" spans="1:17" ht="10.5" customHeight="1" x14ac:dyDescent="0.35">
      <c r="A33" s="119"/>
      <c r="B33" s="120" t="s">
        <v>1475</v>
      </c>
      <c r="C33" s="121"/>
      <c r="D33" s="119"/>
      <c r="E33" s="124"/>
      <c r="F33" s="124"/>
      <c r="G33" s="122"/>
      <c r="H33" s="123"/>
      <c r="I33" s="122"/>
      <c r="J33" s="123"/>
      <c r="K33" s="124"/>
      <c r="L33" s="125"/>
      <c r="M33" s="124"/>
      <c r="N33" s="125"/>
      <c r="O33" s="122"/>
      <c r="P33" s="18"/>
      <c r="Q33" s="18"/>
    </row>
    <row r="34" spans="1:17" s="147" customFormat="1" ht="10.5" customHeight="1" x14ac:dyDescent="0.35">
      <c r="A34" s="130"/>
      <c r="B34" s="130"/>
      <c r="C34" s="139" t="s">
        <v>443</v>
      </c>
      <c r="D34" s="130"/>
      <c r="E34" s="120" t="s">
        <v>0</v>
      </c>
      <c r="F34" s="124"/>
      <c r="G34" s="132" t="s">
        <v>1</v>
      </c>
      <c r="H34" s="140"/>
      <c r="I34" s="132" t="s">
        <v>444</v>
      </c>
      <c r="J34" s="140"/>
      <c r="K34" s="142"/>
      <c r="L34" s="143" t="s">
        <v>445</v>
      </c>
      <c r="M34" s="142"/>
      <c r="N34" s="144" t="s">
        <v>446</v>
      </c>
      <c r="O34" s="132" t="s">
        <v>447</v>
      </c>
      <c r="P34" s="145"/>
      <c r="Q34" s="145"/>
    </row>
    <row r="35" spans="1:17" ht="0.75" customHeight="1" x14ac:dyDescent="0.35">
      <c r="A35" s="126"/>
      <c r="B35" s="126"/>
      <c r="C35" s="127"/>
      <c r="D35" s="126"/>
      <c r="E35" s="124"/>
      <c r="F35" s="124"/>
      <c r="G35" s="124"/>
      <c r="H35" s="128"/>
      <c r="I35" s="124"/>
      <c r="J35" s="128"/>
      <c r="K35" s="124"/>
      <c r="L35" s="129"/>
      <c r="M35" s="124"/>
      <c r="N35" s="129"/>
      <c r="O35" s="124"/>
      <c r="P35" s="18"/>
      <c r="Q35" s="18"/>
    </row>
    <row r="36" spans="1:17" ht="3.5" customHeight="1" x14ac:dyDescent="0.35">
      <c r="F36" s="6"/>
    </row>
    <row r="37" spans="1:17" ht="10.5" customHeight="1" x14ac:dyDescent="0.35">
      <c r="B37" s="2" t="e" vm="55">
        <v>#VALUE!</v>
      </c>
      <c r="C37" s="15"/>
      <c r="D37" s="3"/>
      <c r="E37" s="213" t="s">
        <v>1433</v>
      </c>
      <c r="F37" s="6"/>
      <c r="G37" s="6" t="s">
        <v>1460</v>
      </c>
      <c r="H37" s="21"/>
      <c r="I37" s="6">
        <f>C37*4</f>
        <v>0</v>
      </c>
      <c r="J37" s="21"/>
      <c r="K37" s="6"/>
      <c r="L37" s="9">
        <f>VLOOKUP(E37,'Prijslijst 2025'!$A$1:$C$780,3,FALSE)</f>
        <v>166</v>
      </c>
      <c r="M37" s="6"/>
      <c r="N37" s="9">
        <f>C37*L37</f>
        <v>0</v>
      </c>
      <c r="O37" s="10" t="str">
        <f>VLOOKUP(E37,'Prijslijst 2025'!$A$1:$G$786,4,FALSE)</f>
        <v>AT</v>
      </c>
      <c r="P37" s="18">
        <f>C37</f>
        <v>0</v>
      </c>
      <c r="Q37" s="18"/>
    </row>
    <row r="38" spans="1:17" ht="6.65" customHeight="1" x14ac:dyDescent="0.35">
      <c r="F38" s="6"/>
    </row>
    <row r="39" spans="1:17" ht="10.5" customHeight="1" x14ac:dyDescent="0.35">
      <c r="B39" s="2" t="e" vm="56">
        <v>#VALUE!</v>
      </c>
      <c r="C39" s="15"/>
      <c r="D39" s="3"/>
      <c r="E39" s="213" t="s">
        <v>1476</v>
      </c>
      <c r="F39" s="6"/>
      <c r="G39" s="6" t="s">
        <v>1477</v>
      </c>
      <c r="H39" s="21"/>
      <c r="I39" s="6">
        <f>C39*12</f>
        <v>0</v>
      </c>
      <c r="J39" s="72">
        <v>12</v>
      </c>
      <c r="K39" s="6"/>
      <c r="L39" s="9">
        <f>VLOOKUP(E39,'Prijslijst 2025'!$A$1:$C$786,3,FALSE)</f>
        <v>390</v>
      </c>
      <c r="M39" s="6"/>
      <c r="N39" s="9">
        <f>C39*L39</f>
        <v>0</v>
      </c>
      <c r="O39" s="10" t="str">
        <f>VLOOKUP(E39,'Prijslijst 2025'!$A$1:$G$786,4,FALSE)</f>
        <v>AO</v>
      </c>
      <c r="P39" s="18">
        <f>C39</f>
        <v>0</v>
      </c>
      <c r="Q39" s="18"/>
    </row>
    <row r="40" spans="1:17" ht="3" customHeight="1" x14ac:dyDescent="0.35">
      <c r="F40" s="6"/>
    </row>
    <row r="41" spans="1:17" ht="4.5" hidden="1" customHeight="1" x14ac:dyDescent="0.35">
      <c r="F41" s="6"/>
    </row>
    <row r="42" spans="1:17" ht="0.75" customHeight="1" x14ac:dyDescent="0.35">
      <c r="A42" s="126"/>
      <c r="B42" s="126"/>
      <c r="C42" s="127"/>
      <c r="D42" s="126"/>
      <c r="E42" s="124"/>
      <c r="F42" s="124"/>
      <c r="G42" s="124"/>
      <c r="H42" s="128"/>
      <c r="I42" s="124"/>
      <c r="J42" s="128"/>
      <c r="K42" s="124"/>
      <c r="L42" s="129"/>
      <c r="M42" s="124"/>
      <c r="N42" s="129"/>
      <c r="O42" s="124"/>
      <c r="P42" s="18"/>
      <c r="Q42" s="18"/>
    </row>
    <row r="43" spans="1:17" ht="10.5" customHeight="1" x14ac:dyDescent="0.35">
      <c r="A43" s="119"/>
      <c r="B43" s="120" t="s">
        <v>1461</v>
      </c>
      <c r="C43" s="121"/>
      <c r="D43" s="119"/>
      <c r="E43" s="124"/>
      <c r="F43" s="124"/>
      <c r="G43" s="122"/>
      <c r="H43" s="123"/>
      <c r="I43" s="122"/>
      <c r="J43" s="123"/>
      <c r="K43" s="124"/>
      <c r="L43" s="125"/>
      <c r="M43" s="124"/>
      <c r="N43" s="125"/>
      <c r="O43" s="122"/>
      <c r="P43" s="18"/>
      <c r="Q43" s="18"/>
    </row>
    <row r="44" spans="1:17" s="147" customFormat="1" ht="10.5" customHeight="1" x14ac:dyDescent="0.35">
      <c r="A44" s="130"/>
      <c r="B44" s="130"/>
      <c r="C44" s="139" t="s">
        <v>443</v>
      </c>
      <c r="D44" s="130"/>
      <c r="E44" s="120" t="s">
        <v>0</v>
      </c>
      <c r="F44" s="124"/>
      <c r="G44" s="132" t="s">
        <v>1</v>
      </c>
      <c r="H44" s="140"/>
      <c r="I44" s="141" t="s">
        <v>444</v>
      </c>
      <c r="J44" s="140"/>
      <c r="K44" s="142"/>
      <c r="L44" s="143" t="s">
        <v>445</v>
      </c>
      <c r="M44" s="142"/>
      <c r="N44" s="144" t="s">
        <v>446</v>
      </c>
      <c r="O44" s="132" t="s">
        <v>447</v>
      </c>
      <c r="P44" s="145"/>
      <c r="Q44" s="145"/>
    </row>
    <row r="45" spans="1:17" ht="0.75" customHeight="1" x14ac:dyDescent="0.35">
      <c r="A45" s="126"/>
      <c r="B45" s="126"/>
      <c r="C45" s="127"/>
      <c r="D45" s="126"/>
      <c r="E45" s="124"/>
      <c r="F45" s="124"/>
      <c r="G45" s="124"/>
      <c r="H45" s="128"/>
      <c r="I45" s="124"/>
      <c r="J45" s="128"/>
      <c r="K45" s="124"/>
      <c r="L45" s="129"/>
      <c r="M45" s="124"/>
      <c r="N45" s="129"/>
      <c r="O45" s="124"/>
      <c r="P45" s="18"/>
      <c r="Q45" s="18"/>
    </row>
    <row r="46" spans="1:17" ht="2.5" customHeight="1" x14ac:dyDescent="0.35">
      <c r="F46" s="6"/>
    </row>
    <row r="47" spans="1:17" ht="10.5" customHeight="1" x14ac:dyDescent="0.35">
      <c r="B47" s="2" t="e" vm="57">
        <v>#VALUE!</v>
      </c>
      <c r="C47" s="15"/>
      <c r="E47" s="216" t="s">
        <v>1434</v>
      </c>
      <c r="F47" s="6"/>
      <c r="G47" s="6" t="s">
        <v>1435</v>
      </c>
      <c r="H47" s="203" t="s">
        <v>1436</v>
      </c>
      <c r="I47" s="17"/>
      <c r="L47" s="9">
        <f>VLOOKUP(E47,'Prijslijst 2025'!$A$1:$C$780,3,FALSE)</f>
        <v>918</v>
      </c>
      <c r="M47" s="6"/>
      <c r="N47" s="9">
        <f t="shared" ref="N47" si="2">C47*L47</f>
        <v>0</v>
      </c>
      <c r="O47" s="10" t="str">
        <f>VLOOKUP(E47,'Prijslijst 2025'!$A$1:$G$886,4,FALSE)</f>
        <v>AT</v>
      </c>
      <c r="P47" s="72">
        <f>C47</f>
        <v>0</v>
      </c>
      <c r="Q47" s="18"/>
    </row>
    <row r="48" spans="1:17" ht="10.5" customHeight="1" x14ac:dyDescent="0.35">
      <c r="B48" s="2" t="e" vm="57">
        <v>#VALUE!</v>
      </c>
      <c r="C48" s="15"/>
      <c r="E48" s="217" t="s">
        <v>1437</v>
      </c>
      <c r="F48" s="6"/>
      <c r="G48" s="6" t="s">
        <v>1438</v>
      </c>
      <c r="H48" s="203" t="s">
        <v>1436</v>
      </c>
      <c r="I48" s="17"/>
      <c r="L48" s="9">
        <f>VLOOKUP(E48,'Prijslijst 2025'!$A$1:$C$780,3,FALSE)</f>
        <v>918</v>
      </c>
      <c r="M48" s="6"/>
      <c r="N48" s="9">
        <f t="shared" ref="N48:N60" si="3">C48*L48</f>
        <v>0</v>
      </c>
      <c r="O48" s="10" t="str">
        <f>VLOOKUP(E48,'Prijslijst 2025'!$A$1:$G$886,4,FALSE)</f>
        <v>AT</v>
      </c>
      <c r="P48" s="72">
        <f t="shared" ref="P48:P54" si="4">C48</f>
        <v>0</v>
      </c>
      <c r="Q48" s="18"/>
    </row>
    <row r="49" spans="1:17" ht="10.5" customHeight="1" x14ac:dyDescent="0.35">
      <c r="B49" s="2" t="e" vm="58">
        <v>#VALUE!</v>
      </c>
      <c r="C49" s="15"/>
      <c r="E49" s="252" t="s">
        <v>1439</v>
      </c>
      <c r="F49" s="6"/>
      <c r="G49" s="6" t="s">
        <v>1435</v>
      </c>
      <c r="H49" s="203" t="s">
        <v>1440</v>
      </c>
      <c r="I49" s="17"/>
      <c r="L49" s="9">
        <f>VLOOKUP(E49,'Prijslijst 2025'!$A$1:$C$780,3,FALSE)</f>
        <v>918</v>
      </c>
      <c r="M49" s="6"/>
      <c r="N49" s="9">
        <f t="shared" si="3"/>
        <v>0</v>
      </c>
      <c r="O49" s="10" t="str">
        <f>VLOOKUP(E49,'Prijslijst 2025'!$A$1:$G$886,4,FALSE)</f>
        <v>AT</v>
      </c>
      <c r="P49" s="72">
        <f t="shared" si="4"/>
        <v>0</v>
      </c>
      <c r="Q49" s="18"/>
    </row>
    <row r="50" spans="1:17" ht="10.5" customHeight="1" x14ac:dyDescent="0.35">
      <c r="B50" s="2" t="e" vm="58">
        <v>#VALUE!</v>
      </c>
      <c r="C50" s="15"/>
      <c r="E50" s="217" t="s">
        <v>1441</v>
      </c>
      <c r="F50" s="6"/>
      <c r="G50" s="6" t="s">
        <v>1438</v>
      </c>
      <c r="H50" s="203" t="s">
        <v>1440</v>
      </c>
      <c r="I50" s="17"/>
      <c r="L50" s="9">
        <f>VLOOKUP(E50,'Prijslijst 2025'!$A$1:$C$780,3,FALSE)</f>
        <v>918</v>
      </c>
      <c r="M50" s="6"/>
      <c r="N50" s="9">
        <f t="shared" si="3"/>
        <v>0</v>
      </c>
      <c r="O50" s="10" t="str">
        <f>VLOOKUP(E50,'Prijslijst 2025'!$A$1:$G$886,4,FALSE)</f>
        <v>AT</v>
      </c>
      <c r="P50" s="72">
        <f t="shared" si="4"/>
        <v>0</v>
      </c>
      <c r="Q50" s="18"/>
    </row>
    <row r="51" spans="1:17" ht="10.5" customHeight="1" x14ac:dyDescent="0.35">
      <c r="B51" s="2" t="e" vm="57">
        <v>#VALUE!</v>
      </c>
      <c r="C51" s="15"/>
      <c r="E51" s="216" t="s">
        <v>1442</v>
      </c>
      <c r="F51" s="6"/>
      <c r="G51" s="6" t="s">
        <v>1443</v>
      </c>
      <c r="H51" s="203" t="s">
        <v>1436</v>
      </c>
      <c r="I51" s="17"/>
      <c r="L51" s="9">
        <f>VLOOKUP(E51,'Prijslijst 2025'!$A$1:$C$780,3,FALSE)</f>
        <v>1229</v>
      </c>
      <c r="M51" s="6"/>
      <c r="N51" s="9">
        <f t="shared" si="3"/>
        <v>0</v>
      </c>
      <c r="O51" s="10" t="str">
        <f>VLOOKUP(E51,'Prijslijst 2025'!$A$1:$G$886,4,FALSE)</f>
        <v>AT</v>
      </c>
      <c r="P51" s="72">
        <f t="shared" si="4"/>
        <v>0</v>
      </c>
      <c r="Q51" s="18"/>
    </row>
    <row r="52" spans="1:17" ht="10.5" customHeight="1" x14ac:dyDescent="0.35">
      <c r="B52" s="2" t="e" vm="57">
        <v>#VALUE!</v>
      </c>
      <c r="C52" s="15"/>
      <c r="E52" s="216" t="s">
        <v>1444</v>
      </c>
      <c r="F52" s="6"/>
      <c r="G52" s="6" t="s">
        <v>1445</v>
      </c>
      <c r="H52" s="203" t="s">
        <v>1436</v>
      </c>
      <c r="I52" s="17"/>
      <c r="L52" s="9">
        <f>VLOOKUP(E52,'Prijslijst 2025'!$A$1:$C$780,3,FALSE)</f>
        <v>1229</v>
      </c>
      <c r="M52" s="6"/>
      <c r="N52" s="9">
        <f t="shared" si="3"/>
        <v>0</v>
      </c>
      <c r="O52" s="10" t="str">
        <f>VLOOKUP(E52,'Prijslijst 2025'!$A$1:$G$886,4,FALSE)</f>
        <v>AT</v>
      </c>
      <c r="P52" s="72">
        <f t="shared" si="4"/>
        <v>0</v>
      </c>
      <c r="Q52" s="18"/>
    </row>
    <row r="53" spans="1:17" ht="10.5" customHeight="1" x14ac:dyDescent="0.35">
      <c r="B53" s="2" t="e" vm="59">
        <v>#VALUE!</v>
      </c>
      <c r="C53" s="15"/>
      <c r="E53" s="213" t="s">
        <v>1446</v>
      </c>
      <c r="F53" s="6"/>
      <c r="G53" s="6" t="s">
        <v>1443</v>
      </c>
      <c r="H53" s="203" t="s">
        <v>1440</v>
      </c>
      <c r="I53" s="17"/>
      <c r="L53" s="9">
        <f>VLOOKUP(E53,'Prijslijst 2025'!$A$1:$C$780,3,FALSE)</f>
        <v>1229</v>
      </c>
      <c r="M53" s="6"/>
      <c r="N53" s="9">
        <f t="shared" si="3"/>
        <v>0</v>
      </c>
      <c r="O53" s="10" t="str">
        <f>VLOOKUP(E53,'Prijslijst 2025'!$A$1:$G$886,4,FALSE)</f>
        <v>AT</v>
      </c>
      <c r="P53" s="72">
        <f t="shared" si="4"/>
        <v>0</v>
      </c>
      <c r="Q53" s="18"/>
    </row>
    <row r="54" spans="1:17" ht="10.5" customHeight="1" x14ac:dyDescent="0.35">
      <c r="B54" s="2" t="e" vm="59">
        <v>#VALUE!</v>
      </c>
      <c r="C54" s="15"/>
      <c r="E54" s="213" t="s">
        <v>1447</v>
      </c>
      <c r="F54" s="6"/>
      <c r="G54" s="6" t="s">
        <v>1445</v>
      </c>
      <c r="H54" s="203" t="s">
        <v>1440</v>
      </c>
      <c r="I54" s="17"/>
      <c r="L54" s="9">
        <f>VLOOKUP(E54,'Prijslijst 2025'!$A$1:$C$780,3,FALSE)</f>
        <v>1229</v>
      </c>
      <c r="M54" s="6"/>
      <c r="N54" s="9">
        <f t="shared" si="3"/>
        <v>0</v>
      </c>
      <c r="O54" s="10" t="str">
        <f>VLOOKUP(E54,'Prijslijst 2025'!$A$1:$G$886,4,FALSE)</f>
        <v>AT</v>
      </c>
      <c r="P54" s="72">
        <f t="shared" si="4"/>
        <v>0</v>
      </c>
      <c r="Q54" s="18"/>
    </row>
    <row r="55" spans="1:17" ht="3" customHeight="1" x14ac:dyDescent="0.35">
      <c r="C55" s="14"/>
      <c r="F55" s="6"/>
      <c r="G55" s="6"/>
      <c r="I55" s="17"/>
      <c r="L55" s="9"/>
      <c r="M55" s="6"/>
      <c r="N55" s="9"/>
      <c r="O55" s="10"/>
      <c r="P55" s="72"/>
      <c r="Q55" s="18"/>
    </row>
    <row r="56" spans="1:17" ht="10.5" customHeight="1" x14ac:dyDescent="0.35">
      <c r="B56" s="2" t="e" vm="60">
        <v>#VALUE!</v>
      </c>
      <c r="C56" s="15"/>
      <c r="E56" s="213" t="s">
        <v>1448</v>
      </c>
      <c r="F56" s="6"/>
      <c r="G56" s="6" t="s">
        <v>1449</v>
      </c>
      <c r="H56" s="21"/>
      <c r="I56" s="17"/>
      <c r="L56" s="9">
        <f>VLOOKUP(E56,'Prijslijst 2025'!$A$1:$C$780,3,FALSE)</f>
        <v>70.5</v>
      </c>
      <c r="M56" s="6"/>
      <c r="N56" s="9">
        <f t="shared" si="3"/>
        <v>0</v>
      </c>
      <c r="O56" s="10" t="str">
        <f>VLOOKUP(E56,'Prijslijst 2025'!$A$1:$G$886,4,FALSE)</f>
        <v>AT</v>
      </c>
      <c r="P56" s="72"/>
      <c r="Q56" s="18"/>
    </row>
    <row r="57" spans="1:17" ht="10.5" customHeight="1" x14ac:dyDescent="0.35">
      <c r="B57" s="2" t="e" vm="61">
        <v>#VALUE!</v>
      </c>
      <c r="C57" s="15"/>
      <c r="E57" s="213" t="s">
        <v>1450</v>
      </c>
      <c r="F57" s="6"/>
      <c r="G57" s="6" t="s">
        <v>1451</v>
      </c>
      <c r="H57" s="203" t="s">
        <v>1436</v>
      </c>
      <c r="I57" s="17"/>
      <c r="L57" s="9">
        <f>VLOOKUP(E57,'Prijslijst 2025'!$A$1:$C$780,3,FALSE)</f>
        <v>64.099999999999994</v>
      </c>
      <c r="M57" s="6"/>
      <c r="N57" s="9">
        <f t="shared" si="3"/>
        <v>0</v>
      </c>
      <c r="O57" s="10" t="str">
        <f>VLOOKUP(E57,'Prijslijst 2025'!$A$1:$G$886,4,FALSE)</f>
        <v>AT</v>
      </c>
      <c r="P57" s="72"/>
      <c r="Q57" s="18"/>
    </row>
    <row r="58" spans="1:17" ht="10.5" customHeight="1" x14ac:dyDescent="0.35">
      <c r="B58" s="2" t="e" vm="62">
        <v>#VALUE!</v>
      </c>
      <c r="C58" s="15"/>
      <c r="E58" s="213" t="s">
        <v>1452</v>
      </c>
      <c r="F58" s="6"/>
      <c r="G58" s="6" t="s">
        <v>1451</v>
      </c>
      <c r="H58" s="203" t="s">
        <v>1440</v>
      </c>
      <c r="I58" s="17"/>
      <c r="L58" s="9">
        <f>VLOOKUP(E58,'Prijslijst 2025'!$A$1:$C$780,3,FALSE)</f>
        <v>64.099999999999994</v>
      </c>
      <c r="M58" s="6"/>
      <c r="N58" s="9">
        <f t="shared" si="3"/>
        <v>0</v>
      </c>
      <c r="O58" s="10" t="str">
        <f>VLOOKUP(E58,'Prijslijst 2025'!$A$1:$G$886,4,FALSE)</f>
        <v>AT</v>
      </c>
      <c r="P58" s="72"/>
      <c r="Q58" s="18"/>
    </row>
    <row r="59" spans="1:17" ht="10.5" customHeight="1" x14ac:dyDescent="0.35">
      <c r="B59" s="2" t="e" vm="63">
        <v>#VALUE!</v>
      </c>
      <c r="C59" s="15"/>
      <c r="E59" s="213" t="s">
        <v>1453</v>
      </c>
      <c r="F59" s="6"/>
      <c r="G59" s="6" t="s">
        <v>1454</v>
      </c>
      <c r="H59" s="203" t="s">
        <v>1436</v>
      </c>
      <c r="I59" s="18">
        <v>4</v>
      </c>
      <c r="J59" s="21"/>
      <c r="K59" s="6"/>
      <c r="L59" s="9">
        <f>VLOOKUP(E59,'Prijslijst 2025'!$A$1:$C$780,3,FALSE)</f>
        <v>67.8</v>
      </c>
      <c r="M59" s="6"/>
      <c r="N59" s="9">
        <f t="shared" si="3"/>
        <v>0</v>
      </c>
      <c r="O59" s="10" t="str">
        <f>VLOOKUP(E59,'Prijslijst 2025'!$A$1:$G$886,4,FALSE)</f>
        <v>AT</v>
      </c>
      <c r="P59" s="18"/>
      <c r="Q59" s="18"/>
    </row>
    <row r="60" spans="1:17" ht="10.5" customHeight="1" x14ac:dyDescent="0.35">
      <c r="B60" s="2" t="e" vm="64">
        <v>#VALUE!</v>
      </c>
      <c r="C60" s="15"/>
      <c r="E60" s="218" t="s">
        <v>1455</v>
      </c>
      <c r="F60" s="6"/>
      <c r="G60" s="3" t="s">
        <v>1454</v>
      </c>
      <c r="H60" s="3" t="s">
        <v>1440</v>
      </c>
      <c r="I60" s="18">
        <v>8</v>
      </c>
      <c r="J60" s="21"/>
      <c r="K60" s="6"/>
      <c r="L60" s="9">
        <f>VLOOKUP(E60,'Prijslijst 2025'!$A$1:$C$780,3,FALSE)</f>
        <v>67.8</v>
      </c>
      <c r="M60" s="6"/>
      <c r="N60" s="9">
        <f t="shared" si="3"/>
        <v>0</v>
      </c>
      <c r="O60" s="10" t="str">
        <f>VLOOKUP(E60,'Prijslijst 2025'!$A$1:$G$886,4,FALSE)</f>
        <v>AT</v>
      </c>
      <c r="P60" s="18"/>
      <c r="Q60" s="18"/>
    </row>
    <row r="61" spans="1:17" ht="3.5" customHeight="1" x14ac:dyDescent="0.35">
      <c r="C61" s="14"/>
      <c r="F61" s="6"/>
      <c r="G61" s="6"/>
      <c r="H61" s="21"/>
      <c r="I61" s="18"/>
      <c r="J61" s="21"/>
      <c r="K61" s="6"/>
      <c r="L61" s="9"/>
      <c r="M61" s="6"/>
      <c r="N61" s="9"/>
      <c r="O61" s="10"/>
      <c r="P61" s="18"/>
      <c r="Q61" s="18"/>
    </row>
    <row r="62" spans="1:17" ht="0.75" customHeight="1" x14ac:dyDescent="0.35">
      <c r="A62" s="38"/>
      <c r="B62" s="38"/>
      <c r="C62" s="39"/>
      <c r="D62" s="38"/>
      <c r="E62" s="40"/>
      <c r="F62" s="40"/>
      <c r="G62" s="40"/>
      <c r="H62" s="41"/>
      <c r="I62" s="40"/>
      <c r="J62" s="41"/>
      <c r="K62" s="40"/>
      <c r="L62" s="42"/>
      <c r="M62" s="40"/>
      <c r="N62" s="42"/>
      <c r="O62" s="40"/>
      <c r="P62" s="18"/>
      <c r="Q62" s="18"/>
    </row>
    <row r="63" spans="1:17" ht="10.5" customHeight="1" x14ac:dyDescent="0.35">
      <c r="A63" s="119"/>
      <c r="B63" s="120" t="s">
        <v>1462</v>
      </c>
      <c r="C63" s="121"/>
      <c r="D63" s="119"/>
      <c r="E63" s="124"/>
      <c r="F63" s="124"/>
      <c r="G63" s="122"/>
      <c r="H63" s="123"/>
      <c r="I63" s="122"/>
      <c r="J63" s="123"/>
      <c r="K63" s="124"/>
      <c r="L63" s="125"/>
      <c r="M63" s="124"/>
      <c r="N63" s="125"/>
      <c r="O63" s="122"/>
      <c r="P63" s="18"/>
      <c r="Q63" s="18"/>
    </row>
    <row r="64" spans="1:17" s="147" customFormat="1" ht="10.5" customHeight="1" x14ac:dyDescent="0.35">
      <c r="A64" s="130"/>
      <c r="B64" s="130"/>
      <c r="C64" s="139" t="s">
        <v>443</v>
      </c>
      <c r="D64" s="130"/>
      <c r="E64" s="120" t="s">
        <v>0</v>
      </c>
      <c r="F64" s="124"/>
      <c r="G64" s="132" t="s">
        <v>1</v>
      </c>
      <c r="H64" s="140"/>
      <c r="I64" s="132"/>
      <c r="J64" s="140"/>
      <c r="K64" s="142"/>
      <c r="L64" s="143" t="s">
        <v>445</v>
      </c>
      <c r="M64" s="142"/>
      <c r="N64" s="144" t="s">
        <v>446</v>
      </c>
      <c r="O64" s="132" t="s">
        <v>447</v>
      </c>
      <c r="P64" s="145"/>
      <c r="Q64" s="145"/>
    </row>
    <row r="65" spans="1:17" ht="2.5" customHeight="1" x14ac:dyDescent="0.35">
      <c r="F65" s="6"/>
    </row>
    <row r="66" spans="1:17" ht="10.5" customHeight="1" x14ac:dyDescent="0.35">
      <c r="B66" s="212" t="e" vm="65">
        <v>#VALUE!</v>
      </c>
      <c r="C66" s="15"/>
      <c r="E66" s="219" t="s">
        <v>1480</v>
      </c>
      <c r="F66" s="6"/>
      <c r="G66" s="6" t="s">
        <v>1481</v>
      </c>
      <c r="H66" s="61" t="s">
        <v>1436</v>
      </c>
      <c r="I66" s="6"/>
      <c r="J66" s="21"/>
      <c r="K66" s="6"/>
      <c r="L66" s="9">
        <f>VLOOKUP(E66,'Prijslijst 2025'!$A$1:$C$779,3,FALSE)</f>
        <v>556</v>
      </c>
      <c r="M66" s="6"/>
      <c r="N66" s="9">
        <f>C66*L66</f>
        <v>0</v>
      </c>
      <c r="O66" s="10" t="str">
        <f>VLOOKUP(E66,'Prijslijst 2025'!$A$1:$G$779,4,FALSE)</f>
        <v>AT</v>
      </c>
      <c r="P66" s="18">
        <f>C66</f>
        <v>0</v>
      </c>
    </row>
    <row r="67" spans="1:17" ht="10.5" customHeight="1" x14ac:dyDescent="0.35">
      <c r="B67" s="212" t="e" vm="66">
        <v>#VALUE!</v>
      </c>
      <c r="C67" s="15"/>
      <c r="E67" s="220" t="s">
        <v>1484</v>
      </c>
      <c r="F67" s="6"/>
      <c r="G67" s="6" t="s">
        <v>1481</v>
      </c>
      <c r="H67" s="61" t="s">
        <v>1440</v>
      </c>
      <c r="I67" s="6"/>
      <c r="J67" s="21"/>
      <c r="K67" s="6"/>
      <c r="L67" s="9">
        <f>VLOOKUP(E67,'Prijslijst 2025'!$A$1:$C$779,3,FALSE)</f>
        <v>556</v>
      </c>
      <c r="M67" s="6"/>
      <c r="N67" s="9">
        <f t="shared" ref="N67" si="5">C67*L67</f>
        <v>0</v>
      </c>
      <c r="O67" s="10" t="str">
        <f>VLOOKUP(E67,'Prijslijst 2025'!$A$1:$G$779,4,FALSE)</f>
        <v>AT</v>
      </c>
      <c r="P67" s="18">
        <f>C67</f>
        <v>0</v>
      </c>
    </row>
    <row r="68" spans="1:17" ht="3.5" customHeight="1" x14ac:dyDescent="0.35">
      <c r="C68" s="14"/>
      <c r="E68" s="213"/>
      <c r="F68" s="6"/>
      <c r="G68" s="6"/>
      <c r="H68" s="21"/>
      <c r="I68" s="6"/>
      <c r="J68" s="21"/>
      <c r="K68" s="6"/>
      <c r="L68" s="9"/>
      <c r="M68" s="6"/>
      <c r="N68" s="9"/>
      <c r="O68" s="10"/>
      <c r="P68" s="18"/>
    </row>
    <row r="69" spans="1:17" ht="10.5" customHeight="1" x14ac:dyDescent="0.35">
      <c r="B69" s="212" t="e" vm="11">
        <v>#VALUE!</v>
      </c>
      <c r="C69" s="15"/>
      <c r="E69" s="213" t="s">
        <v>1356</v>
      </c>
      <c r="F69" s="6"/>
      <c r="G69" s="6" t="s">
        <v>1486</v>
      </c>
      <c r="H69" s="21" t="s">
        <v>1440</v>
      </c>
      <c r="I69" s="6"/>
      <c r="J69" s="21"/>
      <c r="K69" s="6"/>
      <c r="L69" s="9">
        <f>VLOOKUP(E69,'Prijslijst 2025'!$A$1:$C$780,3,FALSE)</f>
        <v>51</v>
      </c>
      <c r="M69" s="6"/>
      <c r="N69" s="9">
        <f t="shared" ref="N69" si="6">C69*L69</f>
        <v>0</v>
      </c>
      <c r="O69" s="10" t="str">
        <f>VLOOKUP(E69,'Prijslijst 2025'!$A$1:$G$779,4,FALSE)</f>
        <v>AT</v>
      </c>
      <c r="P69" s="18"/>
    </row>
    <row r="70" spans="1:17" ht="10.5" customHeight="1" x14ac:dyDescent="0.35">
      <c r="B70" s="212" t="e" vm="12">
        <v>#VALUE!</v>
      </c>
      <c r="C70" s="15"/>
      <c r="E70" s="214" t="s">
        <v>1355</v>
      </c>
      <c r="F70" s="6"/>
      <c r="G70" s="6" t="s">
        <v>1485</v>
      </c>
      <c r="H70" s="61" t="s">
        <v>1440</v>
      </c>
      <c r="I70" s="6"/>
      <c r="J70" s="21"/>
      <c r="K70" s="6"/>
      <c r="L70" s="9">
        <f>VLOOKUP(E70,'Prijslijst 2025'!$A$1:$C$780,3,FALSE)</f>
        <v>43.4</v>
      </c>
      <c r="M70" s="6"/>
      <c r="N70" s="9">
        <f t="shared" ref="N70:N71" si="7">C70*L70</f>
        <v>0</v>
      </c>
      <c r="O70" s="10" t="str">
        <f>VLOOKUP(E70,'Prijslijst 2025'!$A$1:$G$779,4,FALSE)</f>
        <v>AT</v>
      </c>
      <c r="P70" s="18"/>
    </row>
    <row r="71" spans="1:17" ht="10.5" customHeight="1" x14ac:dyDescent="0.35">
      <c r="B71" s="212" t="e" vm="13">
        <v>#VALUE!</v>
      </c>
      <c r="C71" s="15"/>
      <c r="E71" s="214" t="s">
        <v>1354</v>
      </c>
      <c r="F71" s="6"/>
      <c r="G71" s="6" t="s">
        <v>1485</v>
      </c>
      <c r="H71" s="61" t="s">
        <v>1436</v>
      </c>
      <c r="I71" s="6"/>
      <c r="J71" s="21"/>
      <c r="K71" s="6"/>
      <c r="L71" s="9">
        <f>VLOOKUP(E71,'Prijslijst 2025'!$A$1:$C$780,3,FALSE)</f>
        <v>43.4</v>
      </c>
      <c r="M71" s="6"/>
      <c r="N71" s="9">
        <f t="shared" si="7"/>
        <v>0</v>
      </c>
      <c r="O71" s="10" t="str">
        <f>VLOOKUP(E71,'Prijslijst 2025'!$A$1:$G$779,4,FALSE)</f>
        <v>AT</v>
      </c>
      <c r="P71" s="18"/>
    </row>
    <row r="72" spans="1:17" ht="2.5" hidden="1" customHeight="1" x14ac:dyDescent="0.35"/>
    <row r="73" spans="1:17" ht="2.5" customHeight="1" x14ac:dyDescent="0.35"/>
    <row r="74" spans="1:17" ht="1" customHeight="1" x14ac:dyDescent="0.35"/>
    <row r="75" spans="1:17" ht="0.75" hidden="1" customHeight="1" x14ac:dyDescent="0.35">
      <c r="A75" s="4"/>
      <c r="B75" s="4"/>
      <c r="C75" s="4"/>
      <c r="D75" s="4"/>
      <c r="E75" s="7"/>
      <c r="F75" s="4"/>
      <c r="G75" s="4"/>
      <c r="H75" s="4"/>
      <c r="I75" s="4"/>
      <c r="J75" s="43"/>
      <c r="K75" s="4"/>
      <c r="L75" s="4"/>
      <c r="M75" s="4"/>
      <c r="N75" s="4"/>
      <c r="O75" s="4"/>
      <c r="P75" s="92"/>
      <c r="Q75" s="92"/>
    </row>
    <row r="76" spans="1:17" s="147" customFormat="1" ht="10.5" customHeight="1" x14ac:dyDescent="0.35">
      <c r="A76" s="150"/>
      <c r="B76" s="120" t="s">
        <v>507</v>
      </c>
      <c r="C76" s="168"/>
      <c r="D76" s="150"/>
      <c r="E76" s="211"/>
      <c r="F76" s="170"/>
      <c r="G76" s="170"/>
      <c r="H76" s="171"/>
      <c r="I76" s="170"/>
      <c r="J76" s="171"/>
      <c r="K76" s="172"/>
      <c r="L76" s="173"/>
      <c r="M76" s="172"/>
      <c r="N76" s="173"/>
      <c r="O76" s="170"/>
      <c r="P76" s="148"/>
      <c r="Q76" s="148"/>
    </row>
    <row r="77" spans="1:17" s="3" customFormat="1" ht="2.5" customHeight="1" x14ac:dyDescent="0.2">
      <c r="C77" s="14"/>
      <c r="E77" s="6"/>
      <c r="F77" s="6"/>
      <c r="G77" s="6"/>
      <c r="H77" s="21"/>
      <c r="I77" s="6"/>
      <c r="J77" s="21"/>
      <c r="K77" s="6"/>
      <c r="L77" s="9"/>
      <c r="M77" s="6"/>
      <c r="N77" s="9"/>
      <c r="O77" s="6"/>
      <c r="P77" s="18"/>
      <c r="Q77" s="18"/>
    </row>
    <row r="78" spans="1:17" s="3" customFormat="1" ht="10.5" customHeight="1" x14ac:dyDescent="0.3">
      <c r="B78" s="19" t="s">
        <v>508</v>
      </c>
      <c r="C78" s="14"/>
      <c r="E78" s="6"/>
      <c r="F78" s="6"/>
      <c r="G78" s="6"/>
      <c r="H78" s="21"/>
      <c r="I78" s="6"/>
      <c r="J78" s="21"/>
      <c r="K78" s="6"/>
      <c r="L78" s="9"/>
      <c r="M78" s="6"/>
      <c r="N78" s="179">
        <f>SUM(N9:N71)</f>
        <v>0</v>
      </c>
      <c r="O78" s="6"/>
      <c r="P78" s="18"/>
      <c r="Q78" s="18"/>
    </row>
    <row r="79" spans="1:17" s="3" customFormat="1" ht="1" customHeight="1" x14ac:dyDescent="0.35">
      <c r="A79" s="126"/>
      <c r="B79" s="111"/>
      <c r="C79" s="127"/>
      <c r="D79" s="126"/>
      <c r="E79" s="124"/>
      <c r="F79" s="124"/>
      <c r="G79" s="124"/>
      <c r="H79" s="128"/>
      <c r="I79" s="124"/>
      <c r="J79" s="128"/>
      <c r="K79" s="124"/>
      <c r="L79" s="129"/>
      <c r="M79" s="124"/>
      <c r="N79" s="129"/>
      <c r="O79" s="124"/>
      <c r="P79" s="18"/>
      <c r="Q79" s="18"/>
    </row>
    <row r="80" spans="1:17" ht="0.75" customHeight="1" x14ac:dyDescent="0.35">
      <c r="A80" s="111"/>
      <c r="B80" s="111"/>
      <c r="C80" s="111"/>
      <c r="D80" s="111"/>
      <c r="E80" s="124"/>
      <c r="F80" s="111"/>
      <c r="G80" s="111"/>
      <c r="H80" s="111"/>
      <c r="I80" s="111"/>
      <c r="J80" s="174"/>
      <c r="K80" s="111"/>
      <c r="L80" s="111"/>
      <c r="M80" s="111"/>
      <c r="N80" s="111"/>
      <c r="O80" s="111"/>
      <c r="P80" s="93"/>
      <c r="Q80" s="93"/>
    </row>
    <row r="81" spans="1:17" s="44" customFormat="1" ht="2" hidden="1" customHeight="1" x14ac:dyDescent="0.2">
      <c r="C81" s="45"/>
      <c r="E81" s="6"/>
      <c r="F81" s="46"/>
      <c r="G81" s="46"/>
      <c r="H81" s="47"/>
      <c r="I81" s="46"/>
      <c r="J81" s="47"/>
      <c r="K81" s="46"/>
      <c r="L81" s="48"/>
      <c r="M81" s="46"/>
      <c r="N81" s="48"/>
      <c r="O81" s="46"/>
      <c r="P81" s="94"/>
      <c r="Q81" s="94"/>
    </row>
    <row r="82" spans="1:17" s="44" customFormat="1" ht="10" x14ac:dyDescent="0.2">
      <c r="B82" s="49" t="s">
        <v>600</v>
      </c>
      <c r="C82" s="50"/>
      <c r="D82" s="51"/>
      <c r="E82" s="6"/>
      <c r="F82" s="52"/>
      <c r="H82" s="223" t="s">
        <v>1488</v>
      </c>
      <c r="I82" s="46"/>
      <c r="J82" s="47"/>
      <c r="K82" s="46"/>
      <c r="L82" s="48"/>
      <c r="M82" s="46"/>
      <c r="N82" s="48"/>
      <c r="O82" s="46"/>
      <c r="P82" s="94"/>
      <c r="Q82" s="94"/>
    </row>
    <row r="83" spans="1:17" s="44" customFormat="1" ht="10" x14ac:dyDescent="0.2">
      <c r="B83" s="58" t="s">
        <v>510</v>
      </c>
      <c r="C83" s="53"/>
      <c r="D83" s="53"/>
      <c r="E83" s="67"/>
      <c r="F83" s="54"/>
      <c r="H83" s="224" t="s">
        <v>1489</v>
      </c>
      <c r="I83" s="46"/>
      <c r="J83" s="47"/>
      <c r="K83" s="46"/>
      <c r="L83" s="48"/>
      <c r="M83" s="46"/>
      <c r="N83" s="48"/>
      <c r="O83" s="46"/>
      <c r="P83" s="94"/>
      <c r="Q83" s="94"/>
    </row>
    <row r="84" spans="1:17" s="44" customFormat="1" ht="10" x14ac:dyDescent="0.2">
      <c r="B84" s="58" t="s">
        <v>511</v>
      </c>
      <c r="C84" s="55"/>
      <c r="D84" s="53"/>
      <c r="E84" s="67"/>
      <c r="F84" s="56"/>
      <c r="H84" s="58" t="s">
        <v>512</v>
      </c>
      <c r="I84" s="46"/>
      <c r="J84" s="47"/>
      <c r="K84" s="46"/>
      <c r="L84" s="48"/>
      <c r="M84" s="46"/>
      <c r="N84" s="48"/>
      <c r="O84" s="46"/>
      <c r="P84" s="94"/>
      <c r="Q84" s="94"/>
    </row>
    <row r="85" spans="1:17" s="44" customFormat="1" ht="10" x14ac:dyDescent="0.2">
      <c r="B85" s="63" t="s">
        <v>616</v>
      </c>
      <c r="C85" s="55"/>
      <c r="D85" s="53"/>
      <c r="E85" s="67"/>
      <c r="F85" s="56"/>
      <c r="H85" s="58" t="s">
        <v>513</v>
      </c>
      <c r="I85" s="46"/>
      <c r="J85" s="47"/>
      <c r="K85" s="46"/>
      <c r="L85" s="48"/>
      <c r="M85" s="46"/>
      <c r="N85" s="48"/>
      <c r="O85" s="46"/>
      <c r="P85" s="94"/>
      <c r="Q85" s="94"/>
    </row>
    <row r="86" spans="1:17" s="44" customFormat="1" ht="3.5" customHeight="1" x14ac:dyDescent="0.2">
      <c r="C86" s="55"/>
      <c r="D86" s="53"/>
      <c r="E86" s="67"/>
      <c r="F86" s="53"/>
      <c r="G86" s="53"/>
      <c r="H86" s="47"/>
      <c r="I86" s="46"/>
      <c r="J86" s="47"/>
      <c r="K86" s="46"/>
      <c r="L86" s="48"/>
      <c r="M86" s="46"/>
      <c r="N86" s="48"/>
      <c r="O86" s="46"/>
      <c r="P86" s="94"/>
      <c r="Q86" s="94"/>
    </row>
    <row r="87" spans="1:17" s="44" customFormat="1" ht="8.25" customHeight="1" x14ac:dyDescent="0.2">
      <c r="B87" s="59" t="s">
        <v>514</v>
      </c>
      <c r="C87" s="45"/>
      <c r="E87" s="6"/>
      <c r="F87" s="46"/>
      <c r="G87" s="46"/>
      <c r="H87" s="66" t="s">
        <v>598</v>
      </c>
      <c r="I87" s="46"/>
      <c r="J87" s="47"/>
      <c r="K87" s="46"/>
      <c r="L87" s="48"/>
      <c r="M87" s="46"/>
      <c r="N87" s="48"/>
      <c r="O87" s="46"/>
      <c r="P87" s="94"/>
      <c r="Q87" s="94"/>
    </row>
    <row r="88" spans="1:17" s="44" customFormat="1" ht="10" x14ac:dyDescent="0.2">
      <c r="C88" s="57" t="s">
        <v>515</v>
      </c>
      <c r="E88" s="6"/>
      <c r="F88" s="46"/>
      <c r="G88" s="46"/>
      <c r="H88" s="64"/>
      <c r="I88" s="46"/>
      <c r="J88" s="65" t="s">
        <v>599</v>
      </c>
      <c r="K88" s="46"/>
      <c r="L88" s="48"/>
      <c r="M88" s="46"/>
      <c r="N88" s="48"/>
      <c r="O88" s="46"/>
      <c r="P88" s="94"/>
      <c r="Q88" s="94"/>
    </row>
    <row r="89" spans="1:17" s="44" customFormat="1" ht="11.5" customHeight="1" x14ac:dyDescent="0.2">
      <c r="C89" s="222" t="s">
        <v>1487</v>
      </c>
      <c r="E89" s="6"/>
      <c r="F89" s="46"/>
      <c r="G89" s="46"/>
      <c r="I89" s="46"/>
      <c r="J89" s="54" t="s">
        <v>517</v>
      </c>
      <c r="K89" s="46"/>
      <c r="L89" s="48"/>
      <c r="M89" s="46"/>
      <c r="N89" s="48"/>
      <c r="O89" s="46"/>
      <c r="P89" s="94"/>
      <c r="Q89" s="94"/>
    </row>
    <row r="90" spans="1:17" s="44" customFormat="1" ht="1.5" customHeight="1" x14ac:dyDescent="0.2">
      <c r="E90" s="6"/>
      <c r="O90" s="46"/>
      <c r="P90" s="94"/>
      <c r="Q90" s="94"/>
    </row>
    <row r="91" spans="1:17" s="44" customFormat="1" x14ac:dyDescent="0.35">
      <c r="B91" s="59" t="s">
        <v>602</v>
      </c>
      <c r="C91" s="45"/>
      <c r="E91" s="6"/>
      <c r="F91" s="46"/>
      <c r="N91"/>
      <c r="O91" s="46"/>
      <c r="P91" s="94"/>
      <c r="Q91" s="94"/>
    </row>
    <row r="92" spans="1:17" ht="1.5" hidden="1" customHeight="1" x14ac:dyDescent="0.35"/>
    <row r="93" spans="1:17" ht="2.5" customHeight="1" x14ac:dyDescent="0.35">
      <c r="A93" s="110"/>
      <c r="B93" s="111"/>
      <c r="C93" s="112"/>
      <c r="D93" s="111"/>
      <c r="E93" s="124"/>
      <c r="F93" s="113"/>
      <c r="G93" s="113"/>
      <c r="H93" s="114"/>
      <c r="I93" s="113"/>
      <c r="J93" s="114"/>
      <c r="K93" s="113"/>
      <c r="L93" s="115"/>
      <c r="M93" s="113"/>
      <c r="N93" s="115"/>
      <c r="O93" s="113"/>
    </row>
    <row r="94" spans="1:17" ht="2" customHeight="1" x14ac:dyDescent="0.35"/>
    <row r="95" spans="1:17" x14ac:dyDescent="0.35">
      <c r="G95" s="180"/>
    </row>
    <row r="96" spans="1:17" x14ac:dyDescent="0.35">
      <c r="G96" s="180"/>
    </row>
    <row r="97" spans="7:7" x14ac:dyDescent="0.35">
      <c r="G97" s="180"/>
    </row>
    <row r="98" spans="7:7" x14ac:dyDescent="0.35">
      <c r="G98" s="180"/>
    </row>
    <row r="99" spans="7:7" x14ac:dyDescent="0.35">
      <c r="G99" s="180"/>
    </row>
    <row r="100" spans="7:7" x14ac:dyDescent="0.35">
      <c r="G100" s="180"/>
    </row>
    <row r="101" spans="7:7" x14ac:dyDescent="0.35">
      <c r="G101" s="180"/>
    </row>
    <row r="102" spans="7:7" x14ac:dyDescent="0.35">
      <c r="G102" s="180"/>
    </row>
    <row r="103" spans="7:7" x14ac:dyDescent="0.35">
      <c r="G103" s="180"/>
    </row>
    <row r="104" spans="7:7" x14ac:dyDescent="0.35">
      <c r="G104" s="180"/>
    </row>
    <row r="105" spans="7:7" x14ac:dyDescent="0.35">
      <c r="G105" s="180"/>
    </row>
    <row r="106" spans="7:7" x14ac:dyDescent="0.35">
      <c r="G106" s="180"/>
    </row>
    <row r="107" spans="7:7" x14ac:dyDescent="0.35">
      <c r="G107" s="180"/>
    </row>
    <row r="108" spans="7:7" x14ac:dyDescent="0.35">
      <c r="G108" s="180"/>
    </row>
  </sheetData>
  <mergeCells count="1">
    <mergeCell ref="O2:O3"/>
  </mergeCells>
  <phoneticPr fontId="26" type="noConversion"/>
  <conditionalFormatting sqref="C47:C54">
    <cfRule type="cellIs" dxfId="2" priority="4" operator="greaterThan">
      <formula>2</formula>
    </cfRule>
  </conditionalFormatting>
  <hyperlinks>
    <hyperlink ref="B83" r:id="rId1" xr:uid="{93907E12-9682-4029-9602-0EB52461E194}"/>
    <hyperlink ref="B84" r:id="rId2" xr:uid="{F2712AB2-F25B-469B-AA15-1C97E56CC764}"/>
    <hyperlink ref="H84" r:id="rId3" xr:uid="{DBFC8D89-3260-4400-AB24-3E965A6C1DD1}"/>
    <hyperlink ref="H85" r:id="rId4" xr:uid="{1350AAE9-4F3A-4A90-B7ED-3B5F843CE2CE}"/>
    <hyperlink ref="J89" r:id="rId5" xr:uid="{C556AB4F-35B1-4D7D-888F-9BB5593DB131}"/>
    <hyperlink ref="B85" r:id="rId6" xr:uid="{9EF299DA-9178-4CBC-9511-9130F2E23508}"/>
    <hyperlink ref="E47" r:id="rId7" tooltip="Technische specificaties" xr:uid="{DC3D5F8F-5C2D-4C06-A146-4D3F03814CF9}"/>
    <hyperlink ref="E51" r:id="rId8" tooltip="Technische specificaties" xr:uid="{151BD7BE-7D3D-42C1-B5F8-92B9148D8A8E}"/>
    <hyperlink ref="E53" r:id="rId9" tooltip="Technische specificaties" xr:uid="{0A82FEB3-F992-4139-9107-B6174B39A808}"/>
    <hyperlink ref="E54" r:id="rId10" tooltip="Technische specificaties" xr:uid="{50F57E93-EBFD-459F-BACC-94F701A64E3B}"/>
    <hyperlink ref="E52" r:id="rId11" tooltip="Technische specificaties" xr:uid="{06938D97-0299-40D9-9919-39CC524897D2}"/>
    <hyperlink ref="E48" r:id="rId12" tooltip="Technische specificaties" xr:uid="{167C11CC-8EE4-426A-A5FF-E9314ECD3D73}"/>
    <hyperlink ref="E50" r:id="rId13" tooltip="Technische specificaties" xr:uid="{CA55D895-99DC-44C1-A4BB-9B6767DD2E41}"/>
    <hyperlink ref="E49" r:id="rId14" tooltip="Technische specificaties" xr:uid="{C60E3A36-95DE-48D1-BDC8-0BED196CAC5F}"/>
    <hyperlink ref="E57" r:id="rId15" tooltip="Technische specificaties" xr:uid="{996C312A-6878-456A-ACA0-28EF67619701}"/>
    <hyperlink ref="E59" r:id="rId16" tooltip="Technische specificaties" xr:uid="{3B68655E-CAFF-4976-B5FE-D14F470DE07B}"/>
    <hyperlink ref="E56" r:id="rId17" xr:uid="{D39511B2-8375-4549-9134-451225F44FD4}"/>
    <hyperlink ref="E58" r:id="rId18" tooltip="Technische specificaties" xr:uid="{6E063F6D-025D-4E9A-97CF-299B8FD69511}"/>
    <hyperlink ref="E60" r:id="rId19" tooltip="Technische specificaties" xr:uid="{DC23CBBC-46EF-4FF7-89C0-C46766F97386}"/>
    <hyperlink ref="E10" r:id="rId20" tooltip="Technische specificaties" xr:uid="{C3848ADC-FF85-4709-9936-F73A9D14E463}"/>
    <hyperlink ref="E12" r:id="rId21" tooltip="Technische specificaties" xr:uid="{EDEB33BD-D375-4B3B-8217-4062A755A4AF}"/>
    <hyperlink ref="E24" r:id="rId22" tooltip="Technische specificaties" display="H851381M-S-03" xr:uid="{BF4230B6-BF25-4652-A2B5-2979B1FCC1A5}"/>
    <hyperlink ref="E25" r:id="rId23" tooltip="Technische specificaties" xr:uid="{145D8846-9137-46BE-AE5B-C929A86AA457}"/>
    <hyperlink ref="E37" r:id="rId24" tooltip="Technische specificaties" xr:uid="{CE413686-95BE-4E40-94F0-0B03DCC7167F}"/>
    <hyperlink ref="E39" r:id="rId25" tooltip="Technische specificaties" xr:uid="{95A9519E-86AD-4910-8FF0-8C36433D263E}"/>
    <hyperlink ref="E66" r:id="rId26" xr:uid="{43EE8139-A0E1-4C2B-B9A0-5F985E9062AE}"/>
    <hyperlink ref="E69" r:id="rId27" tooltip="Technische specificaties DE" xr:uid="{6FEDB0B4-1CBA-4844-9239-47F67EA3D26F}"/>
    <hyperlink ref="E70" r:id="rId28" tooltip="Technische specificaties DE" xr:uid="{003BCD87-842A-477D-B638-71D09228BD53}"/>
    <hyperlink ref="E71" r:id="rId29" tooltip="Technische specificaties DE" xr:uid="{CBE485F7-71EE-40D9-8A9B-4CDBE3986686}"/>
    <hyperlink ref="E67" r:id="rId30" tooltip="Technische specificaties" xr:uid="{304CE5A6-769C-474C-B143-CF7D97E3AFA5}"/>
    <hyperlink ref="C89" r:id="rId31" display="mailto:nl-schakelmateriaal@abb.com" xr:uid="{2DFE9F82-C130-4527-A5A9-3933153AA781}"/>
    <hyperlink ref="H82" r:id="rId32" location="/" tooltip="Maak zelf een plan met de Welcome IP configurator" xr:uid="{7B030F08-4AA2-4BED-94CC-DAFAB6D07CC5}"/>
    <hyperlink ref="H83" r:id="rId33" tooltip="Vraag een offerte aan voor Welcome Deurcommunicatie" xr:uid="{1EEBF7E1-A00C-48F4-BC70-469DC849258B}"/>
    <hyperlink ref="E11" r:id="rId34" tooltip="Technische specificaties" xr:uid="{1681310A-A322-4986-8E34-CE7AC17F22F4}"/>
    <hyperlink ref="E23" r:id="rId35" tooltip="Technische specificaties" xr:uid="{C3AAECAC-8F4E-4E9F-BD22-8F3C47A97508}"/>
    <hyperlink ref="E20" r:id="rId36" tooltip="Technische specificaties" xr:uid="{D64BBF93-A9AA-498A-BE61-FD5BDD62189F}"/>
    <hyperlink ref="E21" r:id="rId37" tooltip="Technische specificaties" xr:uid="{8801BDA7-B8BE-4B31-8724-D6A5A1FD3DBB}"/>
    <hyperlink ref="E22" r:id="rId38" tooltip="Technische specificaties" xr:uid="{DB864A0F-96D0-4464-A735-266B3C9BBCBB}"/>
    <hyperlink ref="E28" r:id="rId39" tooltip="Technische specificaties" xr:uid="{C503AB44-F3C8-4D4B-BAD3-262B69BF07C4}"/>
    <hyperlink ref="E30" r:id="rId40" tooltip="Technische specificaties" xr:uid="{F24FD27B-2994-4B6E-A028-D8CE9EB27322}"/>
    <hyperlink ref="E26" r:id="rId41" tooltip="Technische specificaties" xr:uid="{49C87F83-7649-4F81-AD0F-B7B2BECF3C50}"/>
    <hyperlink ref="E27" r:id="rId42" xr:uid="{65829AC5-0A7D-4897-BDD3-04E8266286D7}"/>
    <hyperlink ref="E29" r:id="rId43" tooltip="Technische specificaties" xr:uid="{2AC0615D-4A2B-4671-BAB9-DF2835779016}"/>
  </hyperlinks>
  <pageMargins left="0.7" right="0.7" top="0.75" bottom="0.75" header="0.3" footer="0.3"/>
  <pageSetup orientation="portrait" r:id="rId44"/>
  <ignoredErrors>
    <ignoredError sqref="L25" formula="1"/>
  </ignoredErrors>
  <drawing r:id="rId4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1A2BA2-9D08-45FC-BB54-ADF8B5B7A541}">
  <sheetPr>
    <tabColor theme="8"/>
  </sheetPr>
  <dimension ref="A1"/>
  <sheetViews>
    <sheetView workbookViewId="0">
      <selection activeCell="A36" sqref="A36"/>
    </sheetView>
  </sheetViews>
  <sheetFormatPr defaultColWidth="9.08984375" defaultRowHeight="14.5" x14ac:dyDescent="0.35"/>
  <cols>
    <col min="1" max="16384" width="9.08984375" style="2"/>
  </cols>
  <sheetData/>
  <customSheetViews>
    <customSheetView guid="{CC1794FA-0CC9-4692-97FE-5EE343138557}">
      <selection activeCell="W12" sqref="W12"/>
      <pageMargins left="0.7" right="0.7" top="0.75" bottom="0.75" header="0.3" footer="0.3"/>
      <pageSetup orientation="portrait" r:id="rId1"/>
    </customSheetView>
  </customSheetViews>
  <pageMargins left="0.7" right="0.7" top="0.75" bottom="0.75" header="0.3" footer="0.3"/>
  <pageSetup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44323-0288-41B2-9E60-E42BAA325483}">
  <dimension ref="A1:J722"/>
  <sheetViews>
    <sheetView topLeftCell="A706" workbookViewId="0">
      <selection activeCell="D723" sqref="D723"/>
    </sheetView>
  </sheetViews>
  <sheetFormatPr defaultColWidth="9.08984375" defaultRowHeight="14.5" x14ac:dyDescent="0.35"/>
  <cols>
    <col min="1" max="1" width="19.26953125" style="229" bestFit="1" customWidth="1"/>
    <col min="2" max="2" width="8.984375E-2" style="229" customWidth="1"/>
    <col min="3" max="3" width="10.54296875" style="239" bestFit="1" customWidth="1"/>
    <col min="4" max="4" width="4.08984375" style="229" customWidth="1"/>
    <col min="5" max="5" width="71.81640625" style="229" bestFit="1" customWidth="1"/>
    <col min="6" max="6" width="8.984375E-2" style="234" customWidth="1"/>
    <col min="7" max="7" width="5.08984375" style="229" hidden="1" customWidth="1"/>
    <col min="8" max="8" width="2.81640625" style="229" hidden="1" customWidth="1"/>
    <col min="9" max="9" width="8.984375E-2" style="229" customWidth="1"/>
    <col min="10" max="10" width="0.36328125" style="229" hidden="1" customWidth="1"/>
    <col min="11" max="16384" width="9.08984375" style="229"/>
  </cols>
  <sheetData>
    <row r="1" spans="1:7" ht="64.5" x14ac:dyDescent="0.35">
      <c r="A1" s="228" t="s">
        <v>527</v>
      </c>
      <c r="B1" s="228"/>
      <c r="C1" s="233" t="s">
        <v>526</v>
      </c>
      <c r="D1" s="228" t="s">
        <v>528</v>
      </c>
      <c r="E1" s="228" t="s">
        <v>1</v>
      </c>
      <c r="F1" s="237" t="s">
        <v>868</v>
      </c>
      <c r="G1" s="229" t="s">
        <v>498</v>
      </c>
    </row>
    <row r="2" spans="1:7" x14ac:dyDescent="0.35">
      <c r="A2" s="238"/>
      <c r="B2" s="238"/>
      <c r="E2" s="238"/>
    </row>
    <row r="3" spans="1:7" x14ac:dyDescent="0.35">
      <c r="A3" s="238"/>
      <c r="B3" s="238"/>
      <c r="E3" s="238"/>
    </row>
    <row r="4" spans="1:7" x14ac:dyDescent="0.35">
      <c r="A4" s="238" t="s">
        <v>31</v>
      </c>
      <c r="B4" s="238"/>
      <c r="C4" s="239">
        <v>1.45</v>
      </c>
      <c r="D4" s="229" t="s">
        <v>3</v>
      </c>
      <c r="E4" s="238" t="s">
        <v>32</v>
      </c>
    </row>
    <row r="5" spans="1:7" x14ac:dyDescent="0.35">
      <c r="A5" s="238" t="s">
        <v>33</v>
      </c>
      <c r="B5" s="238"/>
      <c r="C5" s="239">
        <v>1.45</v>
      </c>
      <c r="D5" s="229" t="s">
        <v>3</v>
      </c>
      <c r="E5" s="238" t="s">
        <v>32</v>
      </c>
    </row>
    <row r="6" spans="1:7" x14ac:dyDescent="0.35">
      <c r="A6" s="238" t="s">
        <v>34</v>
      </c>
      <c r="B6" s="238"/>
      <c r="C6" s="239">
        <v>3.02</v>
      </c>
      <c r="D6" s="229" t="s">
        <v>3</v>
      </c>
      <c r="E6" s="238" t="s">
        <v>32</v>
      </c>
    </row>
    <row r="7" spans="1:7" x14ac:dyDescent="0.35">
      <c r="A7" s="238" t="s">
        <v>35</v>
      </c>
      <c r="B7" s="238"/>
      <c r="C7" s="239">
        <v>3.02</v>
      </c>
      <c r="D7" s="229" t="s">
        <v>3</v>
      </c>
      <c r="E7" s="238" t="s">
        <v>32</v>
      </c>
    </row>
    <row r="8" spans="1:7" x14ac:dyDescent="0.35">
      <c r="A8" s="238" t="s">
        <v>40</v>
      </c>
      <c r="B8" s="238"/>
      <c r="C8" s="240">
        <v>50.6</v>
      </c>
      <c r="D8" s="229" t="s">
        <v>2</v>
      </c>
      <c r="E8" s="238" t="s">
        <v>41</v>
      </c>
    </row>
    <row r="9" spans="1:7" x14ac:dyDescent="0.35">
      <c r="A9" s="238" t="s">
        <v>7</v>
      </c>
      <c r="B9" s="238"/>
      <c r="C9" s="240">
        <v>314</v>
      </c>
      <c r="D9" s="229" t="s">
        <v>8</v>
      </c>
      <c r="E9" s="238" t="s">
        <v>9</v>
      </c>
    </row>
    <row r="10" spans="1:7" x14ac:dyDescent="0.35">
      <c r="A10" s="238" t="s">
        <v>48</v>
      </c>
      <c r="B10" s="238"/>
      <c r="C10" s="240">
        <v>105</v>
      </c>
      <c r="D10" s="229" t="s">
        <v>2</v>
      </c>
      <c r="E10" s="238" t="s">
        <v>49</v>
      </c>
    </row>
    <row r="11" spans="1:7" x14ac:dyDescent="0.35">
      <c r="A11" s="238" t="s">
        <v>50</v>
      </c>
      <c r="B11" s="238"/>
      <c r="C11" s="240">
        <v>113</v>
      </c>
      <c r="D11" s="229" t="s">
        <v>2</v>
      </c>
      <c r="E11" s="238" t="s">
        <v>51</v>
      </c>
    </row>
    <row r="12" spans="1:7" x14ac:dyDescent="0.35">
      <c r="A12" s="238" t="s">
        <v>52</v>
      </c>
      <c r="B12" s="238"/>
      <c r="C12" s="240">
        <v>124</v>
      </c>
      <c r="D12" s="229" t="s">
        <v>2</v>
      </c>
      <c r="E12" s="238" t="s">
        <v>53</v>
      </c>
    </row>
    <row r="13" spans="1:7" x14ac:dyDescent="0.35">
      <c r="A13" s="238" t="s">
        <v>54</v>
      </c>
      <c r="B13" s="238"/>
      <c r="C13" s="240">
        <v>169</v>
      </c>
      <c r="D13" s="229" t="s">
        <v>2</v>
      </c>
      <c r="E13" s="238" t="s">
        <v>55</v>
      </c>
    </row>
    <row r="14" spans="1:7" x14ac:dyDescent="0.35">
      <c r="A14" s="238" t="s">
        <v>56</v>
      </c>
      <c r="B14" s="238"/>
      <c r="C14" s="240">
        <v>179</v>
      </c>
      <c r="D14" s="229" t="s">
        <v>2</v>
      </c>
      <c r="E14" s="238" t="s">
        <v>57</v>
      </c>
    </row>
    <row r="15" spans="1:7" x14ac:dyDescent="0.35">
      <c r="A15" s="238" t="s">
        <v>58</v>
      </c>
      <c r="B15" s="238"/>
      <c r="C15" s="240">
        <v>121</v>
      </c>
      <c r="D15" s="229" t="s">
        <v>2</v>
      </c>
      <c r="E15" s="238" t="s">
        <v>59</v>
      </c>
    </row>
    <row r="16" spans="1:7" x14ac:dyDescent="0.35">
      <c r="A16" s="238" t="s">
        <v>60</v>
      </c>
      <c r="B16" s="238"/>
      <c r="C16" s="240">
        <v>131</v>
      </c>
      <c r="D16" s="229" t="s">
        <v>2</v>
      </c>
      <c r="E16" s="238" t="s">
        <v>61</v>
      </c>
    </row>
    <row r="17" spans="1:9" x14ac:dyDescent="0.35">
      <c r="A17" s="238" t="s">
        <v>208</v>
      </c>
      <c r="B17" s="238"/>
      <c r="C17" s="240">
        <v>199</v>
      </c>
      <c r="D17" s="229" t="s">
        <v>2</v>
      </c>
      <c r="E17" s="238" t="s">
        <v>209</v>
      </c>
      <c r="F17" s="234">
        <f>C17-F27</f>
        <v>0</v>
      </c>
      <c r="G17" s="229">
        <v>212</v>
      </c>
      <c r="H17" s="229">
        <f>H27</f>
        <v>0</v>
      </c>
      <c r="I17" s="234">
        <f>F17*H17</f>
        <v>0</v>
      </c>
    </row>
    <row r="18" spans="1:9" x14ac:dyDescent="0.35">
      <c r="A18" s="238" t="s">
        <v>210</v>
      </c>
      <c r="B18" s="238"/>
      <c r="C18" s="240">
        <v>199</v>
      </c>
      <c r="D18" s="229" t="s">
        <v>2</v>
      </c>
      <c r="E18" s="238" t="s">
        <v>211</v>
      </c>
      <c r="F18" s="234">
        <f>C18-F27</f>
        <v>0</v>
      </c>
      <c r="G18" s="229">
        <v>214</v>
      </c>
      <c r="H18" s="229">
        <f>H27</f>
        <v>0</v>
      </c>
      <c r="I18" s="234">
        <f t="shared" ref="I18:I27" si="0">F18*H18</f>
        <v>0</v>
      </c>
    </row>
    <row r="19" spans="1:9" x14ac:dyDescent="0.35">
      <c r="A19" s="238" t="s">
        <v>361</v>
      </c>
      <c r="B19" s="238"/>
      <c r="C19" s="240">
        <v>205</v>
      </c>
      <c r="D19" s="229" t="s">
        <v>2</v>
      </c>
      <c r="E19" s="238" t="s">
        <v>362</v>
      </c>
      <c r="F19" s="234">
        <f>C19-F27</f>
        <v>6</v>
      </c>
      <c r="G19" s="229">
        <v>803</v>
      </c>
      <c r="H19" s="229">
        <f>H27</f>
        <v>0</v>
      </c>
      <c r="I19" s="234">
        <f t="shared" si="0"/>
        <v>0</v>
      </c>
    </row>
    <row r="20" spans="1:9" x14ac:dyDescent="0.35">
      <c r="A20" s="238" t="s">
        <v>198</v>
      </c>
      <c r="B20" s="238"/>
      <c r="C20" s="240">
        <v>202</v>
      </c>
      <c r="D20" s="229" t="s">
        <v>2</v>
      </c>
      <c r="E20" s="238" t="s">
        <v>199</v>
      </c>
      <c r="F20" s="234">
        <f>C20-F27</f>
        <v>3</v>
      </c>
      <c r="G20" s="229">
        <v>81</v>
      </c>
      <c r="H20" s="229">
        <f>H27</f>
        <v>0</v>
      </c>
      <c r="I20" s="234">
        <f t="shared" si="0"/>
        <v>0</v>
      </c>
    </row>
    <row r="21" spans="1:9" x14ac:dyDescent="0.35">
      <c r="A21" s="238" t="s">
        <v>295</v>
      </c>
      <c r="B21" s="238"/>
      <c r="C21" s="240">
        <v>202</v>
      </c>
      <c r="D21" s="229" t="s">
        <v>2</v>
      </c>
      <c r="E21" s="238" t="s">
        <v>296</v>
      </c>
      <c r="F21" s="234">
        <f>C21-F27</f>
        <v>3</v>
      </c>
      <c r="G21" s="229">
        <v>82</v>
      </c>
      <c r="H21" s="229">
        <f>H27</f>
        <v>0</v>
      </c>
      <c r="I21" s="234">
        <f t="shared" si="0"/>
        <v>0</v>
      </c>
    </row>
    <row r="22" spans="1:9" x14ac:dyDescent="0.35">
      <c r="A22" s="238" t="s">
        <v>200</v>
      </c>
      <c r="B22" s="238"/>
      <c r="C22" s="240">
        <v>205</v>
      </c>
      <c r="D22" s="229" t="s">
        <v>2</v>
      </c>
      <c r="E22" s="238" t="s">
        <v>201</v>
      </c>
      <c r="F22" s="234">
        <f>C22-F27</f>
        <v>6</v>
      </c>
      <c r="G22" s="229">
        <v>83</v>
      </c>
      <c r="H22" s="229">
        <f>H27</f>
        <v>0</v>
      </c>
      <c r="I22" s="234">
        <f t="shared" si="0"/>
        <v>0</v>
      </c>
    </row>
    <row r="23" spans="1:9" x14ac:dyDescent="0.35">
      <c r="A23" s="238" t="s">
        <v>202</v>
      </c>
      <c r="B23" s="238"/>
      <c r="C23" s="240">
        <v>202</v>
      </c>
      <c r="D23" s="229" t="s">
        <v>2</v>
      </c>
      <c r="E23" s="238" t="s">
        <v>203</v>
      </c>
      <c r="F23" s="234">
        <f>C23-F27</f>
        <v>3</v>
      </c>
      <c r="G23" s="229">
        <v>84</v>
      </c>
      <c r="H23" s="229">
        <f>H27</f>
        <v>0</v>
      </c>
      <c r="I23" s="234">
        <f t="shared" si="0"/>
        <v>0</v>
      </c>
    </row>
    <row r="24" spans="1:9" x14ac:dyDescent="0.35">
      <c r="A24" s="238" t="s">
        <v>329</v>
      </c>
      <c r="B24" s="238"/>
      <c r="C24" s="240">
        <v>206</v>
      </c>
      <c r="D24" s="229" t="s">
        <v>2</v>
      </c>
      <c r="E24" s="238" t="s">
        <v>330</v>
      </c>
      <c r="F24" s="234">
        <f>C24-F27</f>
        <v>7</v>
      </c>
      <c r="G24" s="229">
        <v>866</v>
      </c>
      <c r="H24" s="229">
        <f>H27</f>
        <v>0</v>
      </c>
      <c r="I24" s="234">
        <f t="shared" si="0"/>
        <v>0</v>
      </c>
    </row>
    <row r="25" spans="1:9" x14ac:dyDescent="0.35">
      <c r="A25" s="238" t="s">
        <v>395</v>
      </c>
      <c r="B25" s="238"/>
      <c r="C25" s="240">
        <v>202</v>
      </c>
      <c r="D25" s="229" t="s">
        <v>2</v>
      </c>
      <c r="E25" s="238" t="s">
        <v>396</v>
      </c>
      <c r="F25" s="234">
        <f>C25-F27</f>
        <v>3</v>
      </c>
      <c r="G25" s="229">
        <v>884</v>
      </c>
      <c r="H25" s="229">
        <f>H27</f>
        <v>0</v>
      </c>
      <c r="I25" s="234">
        <f t="shared" si="0"/>
        <v>0</v>
      </c>
    </row>
    <row r="26" spans="1:9" x14ac:dyDescent="0.35">
      <c r="A26" s="238" t="s">
        <v>428</v>
      </c>
      <c r="B26" s="238"/>
      <c r="C26" s="240">
        <v>202</v>
      </c>
      <c r="D26" s="229" t="s">
        <v>2</v>
      </c>
      <c r="E26" s="238" t="s">
        <v>429</v>
      </c>
      <c r="F26" s="234">
        <f>C26-F27</f>
        <v>3</v>
      </c>
      <c r="G26" s="229">
        <v>885</v>
      </c>
      <c r="H26" s="229">
        <f>H27</f>
        <v>0</v>
      </c>
      <c r="I26" s="234">
        <f t="shared" si="0"/>
        <v>0</v>
      </c>
    </row>
    <row r="27" spans="1:9" x14ac:dyDescent="0.35">
      <c r="A27" s="238" t="s">
        <v>261</v>
      </c>
      <c r="B27" s="238"/>
      <c r="C27" s="240">
        <v>199</v>
      </c>
      <c r="D27" s="229" t="s">
        <v>2</v>
      </c>
      <c r="E27" s="238" t="s">
        <v>262</v>
      </c>
      <c r="F27" s="234">
        <f>C27</f>
        <v>199</v>
      </c>
      <c r="G27" s="229">
        <v>914</v>
      </c>
      <c r="H27" s="229">
        <f>'Calculatietool Free@home 2025'!C83</f>
        <v>0</v>
      </c>
      <c r="I27" s="234">
        <f t="shared" si="0"/>
        <v>0</v>
      </c>
    </row>
    <row r="28" spans="1:9" x14ac:dyDescent="0.35">
      <c r="A28" s="238" t="s">
        <v>42</v>
      </c>
      <c r="B28" s="238"/>
      <c r="C28" s="240">
        <v>63.3</v>
      </c>
      <c r="D28" s="229" t="s">
        <v>2</v>
      </c>
      <c r="E28" s="238" t="s">
        <v>43</v>
      </c>
    </row>
    <row r="29" spans="1:9" x14ac:dyDescent="0.35">
      <c r="A29" s="238" t="s">
        <v>44</v>
      </c>
      <c r="B29" s="238"/>
      <c r="C29" s="240">
        <v>72</v>
      </c>
      <c r="D29" s="229" t="s">
        <v>2</v>
      </c>
      <c r="E29" s="238" t="s">
        <v>45</v>
      </c>
    </row>
    <row r="30" spans="1:9" x14ac:dyDescent="0.35">
      <c r="A30" s="238" t="s">
        <v>21</v>
      </c>
      <c r="B30" s="238"/>
      <c r="C30" s="240">
        <v>81.900000000000006</v>
      </c>
      <c r="D30" s="229" t="s">
        <v>2</v>
      </c>
      <c r="E30" s="238" t="s">
        <v>22</v>
      </c>
    </row>
    <row r="31" spans="1:9" x14ac:dyDescent="0.35">
      <c r="A31" s="238" t="s">
        <v>25</v>
      </c>
      <c r="B31" s="238"/>
      <c r="C31" s="240">
        <v>81.900000000000006</v>
      </c>
      <c r="D31" s="229" t="s">
        <v>2</v>
      </c>
      <c r="E31" s="238" t="s">
        <v>26</v>
      </c>
    </row>
    <row r="32" spans="1:9" x14ac:dyDescent="0.35">
      <c r="A32" s="238" t="s">
        <v>29</v>
      </c>
      <c r="B32" s="238"/>
      <c r="C32" s="240">
        <v>81.900000000000006</v>
      </c>
      <c r="D32" s="229" t="s">
        <v>2</v>
      </c>
      <c r="E32" s="238" t="s">
        <v>30</v>
      </c>
    </row>
    <row r="33" spans="1:9" x14ac:dyDescent="0.35">
      <c r="A33" s="238" t="s">
        <v>23</v>
      </c>
      <c r="B33" s="238"/>
      <c r="C33" s="240">
        <v>88.7</v>
      </c>
      <c r="D33" s="229" t="s">
        <v>2</v>
      </c>
      <c r="E33" s="238" t="s">
        <v>24</v>
      </c>
    </row>
    <row r="34" spans="1:9" x14ac:dyDescent="0.35">
      <c r="A34" s="238" t="s">
        <v>529</v>
      </c>
      <c r="B34" s="238"/>
      <c r="C34" s="240">
        <v>89.9</v>
      </c>
      <c r="D34" s="229" t="s">
        <v>2</v>
      </c>
      <c r="E34" s="238" t="s">
        <v>530</v>
      </c>
    </row>
    <row r="35" spans="1:9" x14ac:dyDescent="0.35">
      <c r="A35" s="238" t="s">
        <v>46</v>
      </c>
      <c r="B35" s="238"/>
      <c r="C35" s="240">
        <v>192</v>
      </c>
      <c r="D35" s="229" t="s">
        <v>2</v>
      </c>
      <c r="E35" s="238" t="s">
        <v>47</v>
      </c>
    </row>
    <row r="36" spans="1:9" x14ac:dyDescent="0.35">
      <c r="A36" s="238" t="s">
        <v>36</v>
      </c>
      <c r="B36" s="238"/>
      <c r="C36" s="240">
        <v>245</v>
      </c>
      <c r="D36" s="229" t="s">
        <v>2</v>
      </c>
      <c r="E36" s="238" t="s">
        <v>37</v>
      </c>
    </row>
    <row r="37" spans="1:9" x14ac:dyDescent="0.35">
      <c r="A37" s="238" t="s">
        <v>38</v>
      </c>
      <c r="B37" s="238"/>
      <c r="C37" s="240">
        <v>259</v>
      </c>
      <c r="D37" s="229" t="s">
        <v>2</v>
      </c>
      <c r="E37" s="238" t="s">
        <v>39</v>
      </c>
    </row>
    <row r="38" spans="1:9" x14ac:dyDescent="0.35">
      <c r="A38" s="238" t="s">
        <v>204</v>
      </c>
      <c r="B38" s="238"/>
      <c r="C38" s="240">
        <v>160</v>
      </c>
      <c r="D38" s="229" t="s">
        <v>2</v>
      </c>
      <c r="E38" s="238" t="s">
        <v>205</v>
      </c>
      <c r="F38" s="234">
        <f>C38-F48</f>
        <v>1</v>
      </c>
      <c r="G38" s="229">
        <v>212</v>
      </c>
      <c r="H38" s="229">
        <f>H48</f>
        <v>0</v>
      </c>
      <c r="I38" s="234">
        <f>F38*H38</f>
        <v>0</v>
      </c>
    </row>
    <row r="39" spans="1:9" x14ac:dyDescent="0.35">
      <c r="A39" s="238" t="s">
        <v>206</v>
      </c>
      <c r="B39" s="238"/>
      <c r="C39" s="240">
        <v>159</v>
      </c>
      <c r="D39" s="229" t="s">
        <v>2</v>
      </c>
      <c r="E39" s="238" t="s">
        <v>207</v>
      </c>
      <c r="F39" s="234">
        <f>C39-F48</f>
        <v>0</v>
      </c>
      <c r="G39" s="229">
        <v>214</v>
      </c>
      <c r="H39" s="229">
        <f>H48</f>
        <v>0</v>
      </c>
      <c r="I39" s="234">
        <f t="shared" ref="I39:I48" si="1">F39*H39</f>
        <v>0</v>
      </c>
    </row>
    <row r="40" spans="1:9" x14ac:dyDescent="0.35">
      <c r="A40" s="238" t="s">
        <v>359</v>
      </c>
      <c r="B40" s="238"/>
      <c r="C40" s="240">
        <v>164</v>
      </c>
      <c r="D40" s="229" t="s">
        <v>2</v>
      </c>
      <c r="E40" s="238" t="s">
        <v>360</v>
      </c>
      <c r="F40" s="234">
        <f>C40-F48</f>
        <v>5</v>
      </c>
      <c r="G40" s="229">
        <v>803</v>
      </c>
      <c r="H40" s="229">
        <f>H48</f>
        <v>0</v>
      </c>
      <c r="I40" s="234">
        <f t="shared" si="1"/>
        <v>0</v>
      </c>
    </row>
    <row r="41" spans="1:9" x14ac:dyDescent="0.35">
      <c r="A41" s="238" t="s">
        <v>192</v>
      </c>
      <c r="B41" s="238"/>
      <c r="C41" s="240">
        <v>161</v>
      </c>
      <c r="D41" s="229" t="s">
        <v>2</v>
      </c>
      <c r="E41" s="238" t="s">
        <v>193</v>
      </c>
      <c r="F41" s="234">
        <f>C41-F48</f>
        <v>2</v>
      </c>
      <c r="G41" s="229">
        <v>81</v>
      </c>
      <c r="H41" s="229">
        <f>H48</f>
        <v>0</v>
      </c>
      <c r="I41" s="234">
        <f t="shared" si="1"/>
        <v>0</v>
      </c>
    </row>
    <row r="42" spans="1:9" x14ac:dyDescent="0.35">
      <c r="A42" s="238" t="s">
        <v>293</v>
      </c>
      <c r="B42" s="238"/>
      <c r="C42" s="240">
        <v>161</v>
      </c>
      <c r="D42" s="229" t="s">
        <v>2</v>
      </c>
      <c r="E42" s="238" t="s">
        <v>294</v>
      </c>
      <c r="F42" s="234">
        <f>C42-F48</f>
        <v>2</v>
      </c>
      <c r="G42" s="229">
        <v>82</v>
      </c>
      <c r="H42" s="229">
        <f>H48</f>
        <v>0</v>
      </c>
      <c r="I42" s="234">
        <f t="shared" si="1"/>
        <v>0</v>
      </c>
    </row>
    <row r="43" spans="1:9" x14ac:dyDescent="0.35">
      <c r="A43" s="238" t="s">
        <v>194</v>
      </c>
      <c r="B43" s="238"/>
      <c r="C43" s="240">
        <v>164</v>
      </c>
      <c r="D43" s="229" t="s">
        <v>2</v>
      </c>
      <c r="E43" s="238" t="s">
        <v>195</v>
      </c>
      <c r="F43" s="234">
        <f>C43-F48</f>
        <v>5</v>
      </c>
      <c r="G43" s="229">
        <v>83</v>
      </c>
      <c r="H43" s="229">
        <f>H48</f>
        <v>0</v>
      </c>
      <c r="I43" s="234">
        <f t="shared" si="1"/>
        <v>0</v>
      </c>
    </row>
    <row r="44" spans="1:9" x14ac:dyDescent="0.35">
      <c r="A44" s="238" t="s">
        <v>196</v>
      </c>
      <c r="B44" s="238"/>
      <c r="C44" s="240">
        <v>161</v>
      </c>
      <c r="D44" s="229" t="s">
        <v>2</v>
      </c>
      <c r="E44" s="238" t="s">
        <v>197</v>
      </c>
      <c r="F44" s="234">
        <f>C44-F48</f>
        <v>2</v>
      </c>
      <c r="G44" s="229">
        <v>84</v>
      </c>
      <c r="H44" s="229">
        <f>H48</f>
        <v>0</v>
      </c>
      <c r="I44" s="234">
        <f t="shared" si="1"/>
        <v>0</v>
      </c>
    </row>
    <row r="45" spans="1:9" x14ac:dyDescent="0.35">
      <c r="A45" s="238" t="s">
        <v>327</v>
      </c>
      <c r="B45" s="238"/>
      <c r="C45" s="240">
        <v>166</v>
      </c>
      <c r="D45" s="229" t="s">
        <v>2</v>
      </c>
      <c r="E45" s="238" t="s">
        <v>328</v>
      </c>
      <c r="F45" s="234">
        <f>C45-F48</f>
        <v>7</v>
      </c>
      <c r="G45" s="229">
        <v>866</v>
      </c>
      <c r="H45" s="229">
        <f>H48</f>
        <v>0</v>
      </c>
      <c r="I45" s="234">
        <f t="shared" si="1"/>
        <v>0</v>
      </c>
    </row>
    <row r="46" spans="1:9" x14ac:dyDescent="0.35">
      <c r="A46" s="238" t="s">
        <v>393</v>
      </c>
      <c r="B46" s="238"/>
      <c r="C46" s="240">
        <v>164</v>
      </c>
      <c r="D46" s="229" t="s">
        <v>2</v>
      </c>
      <c r="E46" s="238" t="s">
        <v>394</v>
      </c>
      <c r="F46" s="234">
        <f>C46-F48</f>
        <v>5</v>
      </c>
      <c r="G46" s="229">
        <v>884</v>
      </c>
      <c r="H46" s="229">
        <f>H48</f>
        <v>0</v>
      </c>
      <c r="I46" s="234">
        <f t="shared" si="1"/>
        <v>0</v>
      </c>
    </row>
    <row r="47" spans="1:9" x14ac:dyDescent="0.35">
      <c r="A47" s="238" t="s">
        <v>426</v>
      </c>
      <c r="B47" s="238"/>
      <c r="C47" s="240">
        <v>164</v>
      </c>
      <c r="D47" s="229" t="s">
        <v>2</v>
      </c>
      <c r="E47" s="238" t="s">
        <v>427</v>
      </c>
      <c r="F47" s="234">
        <f>C47-F48</f>
        <v>5</v>
      </c>
      <c r="G47" s="229">
        <v>885</v>
      </c>
      <c r="H47" s="229">
        <f>H48</f>
        <v>0</v>
      </c>
      <c r="I47" s="234">
        <f t="shared" si="1"/>
        <v>0</v>
      </c>
    </row>
    <row r="48" spans="1:9" x14ac:dyDescent="0.35">
      <c r="A48" s="238" t="s">
        <v>259</v>
      </c>
      <c r="B48" s="238"/>
      <c r="C48" s="240">
        <v>159</v>
      </c>
      <c r="D48" s="229" t="s">
        <v>2</v>
      </c>
      <c r="E48" s="238" t="s">
        <v>260</v>
      </c>
      <c r="F48" s="234">
        <f>C48</f>
        <v>159</v>
      </c>
      <c r="G48" s="229">
        <v>914</v>
      </c>
      <c r="H48" s="229">
        <f>'Calculatietool Free@home 2025'!C82</f>
        <v>0</v>
      </c>
      <c r="I48" s="234">
        <f t="shared" si="1"/>
        <v>0</v>
      </c>
    </row>
    <row r="49" spans="1:9" x14ac:dyDescent="0.35">
      <c r="A49" s="238" t="s">
        <v>434</v>
      </c>
      <c r="B49" s="238"/>
      <c r="C49" s="240">
        <v>30</v>
      </c>
      <c r="D49" s="229" t="s">
        <v>2</v>
      </c>
      <c r="E49" s="238" t="s">
        <v>435</v>
      </c>
    </row>
    <row r="50" spans="1:9" x14ac:dyDescent="0.35">
      <c r="A50" s="238" t="s">
        <v>263</v>
      </c>
      <c r="B50" s="238"/>
      <c r="C50" s="240">
        <v>710</v>
      </c>
      <c r="D50" s="229" t="s">
        <v>2</v>
      </c>
      <c r="E50" s="238" t="s">
        <v>264</v>
      </c>
    </row>
    <row r="51" spans="1:9" x14ac:dyDescent="0.35">
      <c r="A51" s="238" t="s">
        <v>140</v>
      </c>
      <c r="B51" s="238"/>
      <c r="C51" s="240">
        <v>3.43</v>
      </c>
      <c r="D51" s="229" t="s">
        <v>2</v>
      </c>
      <c r="E51" s="238" t="s">
        <v>141</v>
      </c>
      <c r="F51" s="234">
        <f>C51-F61</f>
        <v>6.0000000000000053E-2</v>
      </c>
      <c r="G51" s="229">
        <v>212</v>
      </c>
      <c r="H51" s="229">
        <f>H61</f>
        <v>0</v>
      </c>
      <c r="I51" s="234">
        <f>F51*H51</f>
        <v>0</v>
      </c>
    </row>
    <row r="52" spans="1:9" x14ac:dyDescent="0.35">
      <c r="A52" s="238" t="s">
        <v>142</v>
      </c>
      <c r="B52" s="238"/>
      <c r="C52" s="240">
        <v>3.37</v>
      </c>
      <c r="D52" s="229" t="s">
        <v>2</v>
      </c>
      <c r="E52" s="238" t="s">
        <v>143</v>
      </c>
      <c r="F52" s="234">
        <f>C52-F61</f>
        <v>0</v>
      </c>
      <c r="G52" s="229">
        <v>214</v>
      </c>
      <c r="H52" s="229">
        <f>H61</f>
        <v>0</v>
      </c>
      <c r="I52" s="234">
        <f t="shared" ref="I52:I115" si="2">F52*H52</f>
        <v>0</v>
      </c>
    </row>
    <row r="53" spans="1:9" x14ac:dyDescent="0.35">
      <c r="A53" s="238" t="s">
        <v>333</v>
      </c>
      <c r="B53" s="238"/>
      <c r="C53" s="240">
        <v>8.9499999999999993</v>
      </c>
      <c r="D53" s="229" t="s">
        <v>2</v>
      </c>
      <c r="E53" s="238" t="s">
        <v>334</v>
      </c>
      <c r="F53" s="234">
        <f>C53-F61</f>
        <v>5.5799999999999992</v>
      </c>
      <c r="G53" s="229">
        <v>803</v>
      </c>
      <c r="H53" s="229">
        <f>H61</f>
        <v>0</v>
      </c>
      <c r="I53" s="234">
        <f t="shared" si="2"/>
        <v>0</v>
      </c>
    </row>
    <row r="54" spans="1:9" x14ac:dyDescent="0.35">
      <c r="A54" s="238" t="s">
        <v>62</v>
      </c>
      <c r="B54" s="238"/>
      <c r="C54" s="240">
        <v>4.99</v>
      </c>
      <c r="D54" s="229" t="s">
        <v>2</v>
      </c>
      <c r="E54" s="238" t="s">
        <v>63</v>
      </c>
      <c r="F54" s="234">
        <f>C54-F61</f>
        <v>1.62</v>
      </c>
      <c r="G54" s="229">
        <v>81</v>
      </c>
      <c r="H54" s="229">
        <f>H61</f>
        <v>0</v>
      </c>
      <c r="I54" s="234">
        <f t="shared" si="2"/>
        <v>0</v>
      </c>
    </row>
    <row r="55" spans="1:9" x14ac:dyDescent="0.35">
      <c r="A55" s="238" t="s">
        <v>265</v>
      </c>
      <c r="B55" s="238"/>
      <c r="C55" s="240">
        <v>4.99</v>
      </c>
      <c r="D55" s="229" t="s">
        <v>2</v>
      </c>
      <c r="E55" s="238" t="s">
        <v>266</v>
      </c>
      <c r="F55" s="234">
        <f>C55-F61</f>
        <v>1.62</v>
      </c>
      <c r="G55" s="229">
        <v>82</v>
      </c>
      <c r="H55" s="229">
        <f>H61</f>
        <v>0</v>
      </c>
      <c r="I55" s="234">
        <f t="shared" si="2"/>
        <v>0</v>
      </c>
    </row>
    <row r="56" spans="1:9" x14ac:dyDescent="0.35">
      <c r="A56" s="238" t="s">
        <v>64</v>
      </c>
      <c r="B56" s="238"/>
      <c r="C56" s="240">
        <v>8.9499999999999993</v>
      </c>
      <c r="D56" s="229" t="s">
        <v>2</v>
      </c>
      <c r="E56" s="238" t="s">
        <v>65</v>
      </c>
      <c r="F56" s="234">
        <f>C56-F61</f>
        <v>5.5799999999999992</v>
      </c>
      <c r="G56" s="229">
        <v>83</v>
      </c>
      <c r="H56" s="229">
        <f>H61</f>
        <v>0</v>
      </c>
      <c r="I56" s="234">
        <f t="shared" si="2"/>
        <v>0</v>
      </c>
    </row>
    <row r="57" spans="1:9" x14ac:dyDescent="0.35">
      <c r="A57" s="238" t="s">
        <v>66</v>
      </c>
      <c r="B57" s="238"/>
      <c r="C57" s="240">
        <v>4.99</v>
      </c>
      <c r="D57" s="229" t="s">
        <v>2</v>
      </c>
      <c r="E57" s="238" t="s">
        <v>67</v>
      </c>
      <c r="F57" s="234">
        <f>C57-F61</f>
        <v>1.62</v>
      </c>
      <c r="G57" s="229">
        <v>84</v>
      </c>
      <c r="H57" s="229">
        <f>H61</f>
        <v>0</v>
      </c>
      <c r="I57" s="234">
        <f t="shared" si="2"/>
        <v>0</v>
      </c>
    </row>
    <row r="58" spans="1:9" x14ac:dyDescent="0.35">
      <c r="A58" s="238" t="s">
        <v>299</v>
      </c>
      <c r="B58" s="238"/>
      <c r="C58" s="240">
        <v>9.0500000000000007</v>
      </c>
      <c r="D58" s="229" t="s">
        <v>2</v>
      </c>
      <c r="E58" s="238" t="s">
        <v>300</v>
      </c>
      <c r="F58" s="234">
        <f>C58-F61</f>
        <v>5.6800000000000006</v>
      </c>
      <c r="G58" s="229">
        <v>866</v>
      </c>
      <c r="H58" s="229">
        <f>H61</f>
        <v>0</v>
      </c>
      <c r="I58" s="234">
        <f t="shared" si="2"/>
        <v>0</v>
      </c>
    </row>
    <row r="59" spans="1:9" x14ac:dyDescent="0.35">
      <c r="A59" s="238" t="s">
        <v>365</v>
      </c>
      <c r="B59" s="238"/>
      <c r="C59" s="240">
        <v>8.9499999999999993</v>
      </c>
      <c r="D59" s="229" t="s">
        <v>2</v>
      </c>
      <c r="E59" s="238" t="s">
        <v>366</v>
      </c>
      <c r="F59" s="234">
        <f>C59-F61</f>
        <v>5.5799999999999992</v>
      </c>
      <c r="G59" s="229">
        <v>884</v>
      </c>
      <c r="H59" s="229">
        <f>H61</f>
        <v>0</v>
      </c>
      <c r="I59" s="234">
        <f t="shared" si="2"/>
        <v>0</v>
      </c>
    </row>
    <row r="60" spans="1:9" x14ac:dyDescent="0.35">
      <c r="A60" s="238" t="s">
        <v>399</v>
      </c>
      <c r="B60" s="238"/>
      <c r="C60" s="240">
        <v>8.9499999999999993</v>
      </c>
      <c r="D60" s="229" t="s">
        <v>2</v>
      </c>
      <c r="E60" s="238" t="s">
        <v>400</v>
      </c>
      <c r="F60" s="234">
        <f>C60-F61</f>
        <v>5.5799999999999992</v>
      </c>
      <c r="G60" s="229">
        <v>885</v>
      </c>
      <c r="H60" s="229">
        <f>H61</f>
        <v>0</v>
      </c>
      <c r="I60" s="234">
        <f t="shared" si="2"/>
        <v>0</v>
      </c>
    </row>
    <row r="61" spans="1:9" x14ac:dyDescent="0.35">
      <c r="A61" s="238" t="s">
        <v>232</v>
      </c>
      <c r="B61" s="238"/>
      <c r="C61" s="240">
        <v>3.37</v>
      </c>
      <c r="D61" s="229" t="s">
        <v>2</v>
      </c>
      <c r="E61" s="238" t="s">
        <v>233</v>
      </c>
      <c r="F61" s="234">
        <f>C61</f>
        <v>3.37</v>
      </c>
      <c r="G61" s="229">
        <v>914</v>
      </c>
      <c r="H61" s="229">
        <f>'Calculatietool Free@home 2025'!C232</f>
        <v>0</v>
      </c>
      <c r="I61" s="234">
        <f t="shared" si="2"/>
        <v>0</v>
      </c>
    </row>
    <row r="62" spans="1:9" x14ac:dyDescent="0.35">
      <c r="A62" s="238" t="s">
        <v>160</v>
      </c>
      <c r="B62" s="238"/>
      <c r="C62" s="240">
        <v>3.2</v>
      </c>
      <c r="D62" s="229" t="s">
        <v>2</v>
      </c>
      <c r="E62" s="238" t="s">
        <v>161</v>
      </c>
      <c r="F62" s="234">
        <f>C62-F72</f>
        <v>6.0000000000000053E-2</v>
      </c>
      <c r="G62" s="229">
        <v>212</v>
      </c>
      <c r="H62" s="229">
        <f>H72</f>
        <v>0</v>
      </c>
      <c r="I62" s="234">
        <f t="shared" si="2"/>
        <v>0</v>
      </c>
    </row>
    <row r="63" spans="1:9" x14ac:dyDescent="0.35">
      <c r="A63" s="238" t="s">
        <v>162</v>
      </c>
      <c r="B63" s="238"/>
      <c r="C63" s="240">
        <v>3.14</v>
      </c>
      <c r="D63" s="229" t="s">
        <v>2</v>
      </c>
      <c r="E63" s="238" t="s">
        <v>163</v>
      </c>
      <c r="F63" s="234">
        <f>C63-F72</f>
        <v>0</v>
      </c>
      <c r="G63" s="229">
        <v>214</v>
      </c>
      <c r="H63" s="229">
        <f>H72</f>
        <v>0</v>
      </c>
      <c r="I63" s="234">
        <f t="shared" si="2"/>
        <v>0</v>
      </c>
    </row>
    <row r="64" spans="1:9" x14ac:dyDescent="0.35">
      <c r="A64" s="238" t="s">
        <v>343</v>
      </c>
      <c r="B64" s="238"/>
      <c r="C64" s="240">
        <v>5.85</v>
      </c>
      <c r="D64" s="229" t="s">
        <v>2</v>
      </c>
      <c r="E64" s="238" t="s">
        <v>344</v>
      </c>
      <c r="F64" s="234">
        <f>C64-F72</f>
        <v>2.7099999999999995</v>
      </c>
      <c r="G64" s="229">
        <v>803</v>
      </c>
      <c r="H64" s="229">
        <f>H72</f>
        <v>0</v>
      </c>
      <c r="I64" s="234">
        <f t="shared" si="2"/>
        <v>0</v>
      </c>
    </row>
    <row r="65" spans="1:9" x14ac:dyDescent="0.35">
      <c r="A65" s="238" t="s">
        <v>92</v>
      </c>
      <c r="B65" s="238"/>
      <c r="C65" s="240">
        <v>3.96</v>
      </c>
      <c r="D65" s="229" t="s">
        <v>2</v>
      </c>
      <c r="E65" s="238" t="s">
        <v>93</v>
      </c>
      <c r="F65" s="234">
        <f>C65-F72</f>
        <v>0.81999999999999984</v>
      </c>
      <c r="G65" s="229">
        <v>81</v>
      </c>
      <c r="H65" s="229">
        <f>H72</f>
        <v>0</v>
      </c>
      <c r="I65" s="234">
        <f t="shared" si="2"/>
        <v>0</v>
      </c>
    </row>
    <row r="66" spans="1:9" x14ac:dyDescent="0.35">
      <c r="A66" s="238" t="s">
        <v>275</v>
      </c>
      <c r="B66" s="238"/>
      <c r="C66" s="240">
        <v>3.96</v>
      </c>
      <c r="D66" s="229" t="s">
        <v>2</v>
      </c>
      <c r="E66" s="238" t="s">
        <v>276</v>
      </c>
      <c r="F66" s="234">
        <f>C66-F72</f>
        <v>0.81999999999999984</v>
      </c>
      <c r="G66" s="229">
        <v>82</v>
      </c>
      <c r="H66" s="229">
        <f>H72</f>
        <v>0</v>
      </c>
      <c r="I66" s="234">
        <f t="shared" si="2"/>
        <v>0</v>
      </c>
    </row>
    <row r="67" spans="1:9" x14ac:dyDescent="0.35">
      <c r="A67" s="238" t="s">
        <v>94</v>
      </c>
      <c r="B67" s="238"/>
      <c r="C67" s="240">
        <v>5.85</v>
      </c>
      <c r="D67" s="229" t="s">
        <v>2</v>
      </c>
      <c r="E67" s="238" t="s">
        <v>95</v>
      </c>
      <c r="F67" s="234">
        <f>C67-F72</f>
        <v>2.7099999999999995</v>
      </c>
      <c r="G67" s="229">
        <v>83</v>
      </c>
      <c r="H67" s="229">
        <f>H72</f>
        <v>0</v>
      </c>
      <c r="I67" s="234">
        <f t="shared" si="2"/>
        <v>0</v>
      </c>
    </row>
    <row r="68" spans="1:9" x14ac:dyDescent="0.35">
      <c r="A68" s="238" t="s">
        <v>96</v>
      </c>
      <c r="B68" s="238"/>
      <c r="C68" s="240">
        <v>3.96</v>
      </c>
      <c r="D68" s="229" t="s">
        <v>2</v>
      </c>
      <c r="E68" s="238" t="s">
        <v>97</v>
      </c>
      <c r="F68" s="234">
        <f>C68-F72</f>
        <v>0.81999999999999984</v>
      </c>
      <c r="G68" s="229">
        <v>84</v>
      </c>
      <c r="H68" s="229">
        <f>H72</f>
        <v>0</v>
      </c>
      <c r="I68" s="234">
        <f t="shared" si="2"/>
        <v>0</v>
      </c>
    </row>
    <row r="69" spans="1:9" x14ac:dyDescent="0.35">
      <c r="A69" s="238" t="s">
        <v>309</v>
      </c>
      <c r="B69" s="238"/>
      <c r="C69" s="240">
        <v>6.65</v>
      </c>
      <c r="D69" s="229" t="s">
        <v>2</v>
      </c>
      <c r="E69" s="238" t="s">
        <v>310</v>
      </c>
      <c r="F69" s="234">
        <f>C69-F72</f>
        <v>3.5100000000000002</v>
      </c>
      <c r="G69" s="229">
        <v>866</v>
      </c>
      <c r="H69" s="229">
        <f>H72</f>
        <v>0</v>
      </c>
      <c r="I69" s="234">
        <f t="shared" si="2"/>
        <v>0</v>
      </c>
    </row>
    <row r="70" spans="1:9" x14ac:dyDescent="0.35">
      <c r="A70" s="238" t="s">
        <v>375</v>
      </c>
      <c r="B70" s="238"/>
      <c r="C70" s="240">
        <v>5.85</v>
      </c>
      <c r="D70" s="229" t="s">
        <v>2</v>
      </c>
      <c r="E70" s="238" t="s">
        <v>376</v>
      </c>
      <c r="F70" s="234">
        <f>C70-F72</f>
        <v>2.7099999999999995</v>
      </c>
      <c r="G70" s="229">
        <v>884</v>
      </c>
      <c r="H70" s="229">
        <f>H72</f>
        <v>0</v>
      </c>
      <c r="I70" s="234">
        <f t="shared" si="2"/>
        <v>0</v>
      </c>
    </row>
    <row r="71" spans="1:9" x14ac:dyDescent="0.35">
      <c r="A71" s="238" t="s">
        <v>409</v>
      </c>
      <c r="B71" s="238"/>
      <c r="C71" s="240">
        <v>5.85</v>
      </c>
      <c r="D71" s="229" t="s">
        <v>2</v>
      </c>
      <c r="E71" s="238" t="s">
        <v>410</v>
      </c>
      <c r="F71" s="234">
        <f>C71-F72</f>
        <v>2.7099999999999995</v>
      </c>
      <c r="G71" s="229">
        <v>885</v>
      </c>
      <c r="H71" s="229">
        <f>H72</f>
        <v>0</v>
      </c>
      <c r="I71" s="234">
        <f t="shared" si="2"/>
        <v>0</v>
      </c>
    </row>
    <row r="72" spans="1:9" x14ac:dyDescent="0.35">
      <c r="A72" s="238" t="s">
        <v>242</v>
      </c>
      <c r="B72" s="238"/>
      <c r="C72" s="240">
        <v>3.14</v>
      </c>
      <c r="D72" s="229" t="s">
        <v>2</v>
      </c>
      <c r="E72" s="238" t="s">
        <v>243</v>
      </c>
      <c r="F72" s="234">
        <f>C72</f>
        <v>3.14</v>
      </c>
      <c r="G72" s="229">
        <v>914</v>
      </c>
      <c r="H72" s="229">
        <f>'Calculatietool Free@home 2025'!C233</f>
        <v>0</v>
      </c>
      <c r="I72" s="234">
        <f t="shared" si="2"/>
        <v>0</v>
      </c>
    </row>
    <row r="73" spans="1:9" x14ac:dyDescent="0.35">
      <c r="A73" s="238" t="s">
        <v>144</v>
      </c>
      <c r="B73" s="238"/>
      <c r="C73" s="240">
        <v>4.57</v>
      </c>
      <c r="D73" s="229" t="s">
        <v>2</v>
      </c>
      <c r="E73" s="238" t="s">
        <v>145</v>
      </c>
      <c r="F73" s="234">
        <f>C73-F83</f>
        <v>8.0000000000000071E-2</v>
      </c>
      <c r="G73" s="229">
        <v>212</v>
      </c>
      <c r="H73" s="229">
        <f>H83</f>
        <v>0</v>
      </c>
      <c r="I73" s="234">
        <f t="shared" si="2"/>
        <v>0</v>
      </c>
    </row>
    <row r="74" spans="1:9" x14ac:dyDescent="0.35">
      <c r="A74" s="238" t="s">
        <v>146</v>
      </c>
      <c r="B74" s="238"/>
      <c r="C74" s="240">
        <v>4.49</v>
      </c>
      <c r="D74" s="229" t="s">
        <v>2</v>
      </c>
      <c r="E74" s="238" t="s">
        <v>147</v>
      </c>
      <c r="F74" s="234">
        <f>C74-F83</f>
        <v>0</v>
      </c>
      <c r="G74" s="229">
        <v>214</v>
      </c>
      <c r="H74" s="229">
        <f>H83</f>
        <v>0</v>
      </c>
      <c r="I74" s="234">
        <f t="shared" si="2"/>
        <v>0</v>
      </c>
    </row>
    <row r="75" spans="1:9" x14ac:dyDescent="0.35">
      <c r="A75" s="238" t="s">
        <v>335</v>
      </c>
      <c r="B75" s="238"/>
      <c r="C75" s="240">
        <v>10</v>
      </c>
      <c r="D75" s="229" t="s">
        <v>2</v>
      </c>
      <c r="E75" s="238" t="s">
        <v>336</v>
      </c>
      <c r="F75" s="234">
        <f>C75-F83</f>
        <v>5.51</v>
      </c>
      <c r="G75" s="229">
        <v>803</v>
      </c>
      <c r="H75" s="229">
        <f>H83</f>
        <v>0</v>
      </c>
      <c r="I75" s="234">
        <f t="shared" si="2"/>
        <v>0</v>
      </c>
    </row>
    <row r="76" spans="1:9" x14ac:dyDescent="0.35">
      <c r="A76" s="238" t="s">
        <v>68</v>
      </c>
      <c r="B76" s="238"/>
      <c r="C76" s="240">
        <v>7.3</v>
      </c>
      <c r="D76" s="229" t="s">
        <v>2</v>
      </c>
      <c r="E76" s="238" t="s">
        <v>69</v>
      </c>
      <c r="F76" s="234">
        <f>C76-F83</f>
        <v>2.8099999999999996</v>
      </c>
      <c r="G76" s="229">
        <v>81</v>
      </c>
      <c r="H76" s="229">
        <f>H83</f>
        <v>0</v>
      </c>
      <c r="I76" s="234">
        <f t="shared" si="2"/>
        <v>0</v>
      </c>
    </row>
    <row r="77" spans="1:9" x14ac:dyDescent="0.35">
      <c r="A77" s="238" t="s">
        <v>267</v>
      </c>
      <c r="B77" s="238"/>
      <c r="C77" s="240">
        <v>7.3</v>
      </c>
      <c r="D77" s="229" t="s">
        <v>2</v>
      </c>
      <c r="E77" s="238" t="s">
        <v>268</v>
      </c>
      <c r="F77" s="234">
        <f>C77-F83</f>
        <v>2.8099999999999996</v>
      </c>
      <c r="G77" s="229">
        <v>82</v>
      </c>
      <c r="H77" s="229">
        <f>H83</f>
        <v>0</v>
      </c>
      <c r="I77" s="234">
        <f t="shared" si="2"/>
        <v>0</v>
      </c>
    </row>
    <row r="78" spans="1:9" x14ac:dyDescent="0.35">
      <c r="A78" s="238" t="s">
        <v>70</v>
      </c>
      <c r="B78" s="238"/>
      <c r="C78" s="240">
        <v>10</v>
      </c>
      <c r="D78" s="229" t="s">
        <v>2</v>
      </c>
      <c r="E78" s="238" t="s">
        <v>71</v>
      </c>
      <c r="F78" s="234">
        <f>C78-F83</f>
        <v>5.51</v>
      </c>
      <c r="G78" s="229">
        <v>83</v>
      </c>
      <c r="H78" s="229">
        <f>H83</f>
        <v>0</v>
      </c>
      <c r="I78" s="234">
        <f t="shared" si="2"/>
        <v>0</v>
      </c>
    </row>
    <row r="79" spans="1:9" x14ac:dyDescent="0.35">
      <c r="A79" s="238" t="s">
        <v>72</v>
      </c>
      <c r="B79" s="238"/>
      <c r="C79" s="240">
        <v>7.3</v>
      </c>
      <c r="D79" s="229" t="s">
        <v>2</v>
      </c>
      <c r="E79" s="238" t="s">
        <v>73</v>
      </c>
      <c r="F79" s="234">
        <f>C79-F83</f>
        <v>2.8099999999999996</v>
      </c>
      <c r="G79" s="229">
        <v>84</v>
      </c>
      <c r="H79" s="229">
        <f>H83</f>
        <v>0</v>
      </c>
      <c r="I79" s="234">
        <f t="shared" si="2"/>
        <v>0</v>
      </c>
    </row>
    <row r="80" spans="1:9" x14ac:dyDescent="0.35">
      <c r="A80" s="238" t="s">
        <v>301</v>
      </c>
      <c r="B80" s="238"/>
      <c r="C80" s="240">
        <v>10.75</v>
      </c>
      <c r="D80" s="229" t="s">
        <v>2</v>
      </c>
      <c r="E80" s="238" t="s">
        <v>302</v>
      </c>
      <c r="F80" s="234">
        <f>C80-F83</f>
        <v>6.26</v>
      </c>
      <c r="G80" s="229">
        <v>866</v>
      </c>
      <c r="H80" s="229">
        <f>H83</f>
        <v>0</v>
      </c>
      <c r="I80" s="234">
        <f t="shared" si="2"/>
        <v>0</v>
      </c>
    </row>
    <row r="81" spans="1:9" x14ac:dyDescent="0.35">
      <c r="A81" s="238" t="s">
        <v>367</v>
      </c>
      <c r="B81" s="238"/>
      <c r="C81" s="240">
        <v>10</v>
      </c>
      <c r="D81" s="229" t="s">
        <v>2</v>
      </c>
      <c r="E81" s="238" t="s">
        <v>368</v>
      </c>
      <c r="F81" s="234">
        <f>C81-F83</f>
        <v>5.51</v>
      </c>
      <c r="G81" s="229">
        <v>884</v>
      </c>
      <c r="H81" s="229">
        <f>H83</f>
        <v>0</v>
      </c>
      <c r="I81" s="234">
        <f t="shared" si="2"/>
        <v>0</v>
      </c>
    </row>
    <row r="82" spans="1:9" x14ac:dyDescent="0.35">
      <c r="A82" s="238" t="s">
        <v>401</v>
      </c>
      <c r="B82" s="238"/>
      <c r="C82" s="240">
        <v>10</v>
      </c>
      <c r="D82" s="229" t="s">
        <v>2</v>
      </c>
      <c r="E82" s="238" t="s">
        <v>402</v>
      </c>
      <c r="F82" s="234">
        <f>C82-F83</f>
        <v>5.51</v>
      </c>
      <c r="G82" s="229">
        <v>885</v>
      </c>
      <c r="H82" s="229">
        <f>H83</f>
        <v>0</v>
      </c>
      <c r="I82" s="234">
        <f t="shared" si="2"/>
        <v>0</v>
      </c>
    </row>
    <row r="83" spans="1:9" x14ac:dyDescent="0.35">
      <c r="A83" s="238" t="s">
        <v>234</v>
      </c>
      <c r="B83" s="238"/>
      <c r="C83" s="240">
        <v>4.49</v>
      </c>
      <c r="D83" s="229" t="s">
        <v>2</v>
      </c>
      <c r="E83" s="238" t="s">
        <v>235</v>
      </c>
      <c r="F83" s="234">
        <f>C83</f>
        <v>4.49</v>
      </c>
      <c r="G83" s="229">
        <v>914</v>
      </c>
      <c r="H83" s="229">
        <f>'Calculatietool Free@home 2025'!C241</f>
        <v>0</v>
      </c>
      <c r="I83" s="234">
        <f t="shared" si="2"/>
        <v>0</v>
      </c>
    </row>
    <row r="84" spans="1:9" x14ac:dyDescent="0.35">
      <c r="A84" s="238" t="s">
        <v>164</v>
      </c>
      <c r="B84" s="238"/>
      <c r="C84" s="240">
        <v>4.4400000000000004</v>
      </c>
      <c r="D84" s="229" t="s">
        <v>2</v>
      </c>
      <c r="E84" s="238" t="s">
        <v>165</v>
      </c>
      <c r="F84" s="234">
        <f>C84-F94</f>
        <v>0.13000000000000078</v>
      </c>
      <c r="G84" s="229">
        <v>212</v>
      </c>
      <c r="H84" s="229">
        <f>H94</f>
        <v>0</v>
      </c>
      <c r="I84" s="234">
        <f t="shared" si="2"/>
        <v>0</v>
      </c>
    </row>
    <row r="85" spans="1:9" x14ac:dyDescent="0.35">
      <c r="A85" s="238" t="s">
        <v>166</v>
      </c>
      <c r="B85" s="238"/>
      <c r="C85" s="240">
        <v>4.3099999999999996</v>
      </c>
      <c r="D85" s="229" t="s">
        <v>2</v>
      </c>
      <c r="E85" s="238" t="s">
        <v>167</v>
      </c>
      <c r="F85" s="234">
        <f>C85-F94</f>
        <v>0</v>
      </c>
      <c r="G85" s="229">
        <v>214</v>
      </c>
      <c r="H85" s="229">
        <f>H94</f>
        <v>0</v>
      </c>
      <c r="I85" s="234">
        <f t="shared" si="2"/>
        <v>0</v>
      </c>
    </row>
    <row r="86" spans="1:9" x14ac:dyDescent="0.35">
      <c r="A86" s="238" t="s">
        <v>345</v>
      </c>
      <c r="B86" s="238"/>
      <c r="C86" s="240">
        <v>7.05</v>
      </c>
      <c r="D86" s="229" t="s">
        <v>2</v>
      </c>
      <c r="E86" s="238" t="s">
        <v>346</v>
      </c>
      <c r="F86" s="234">
        <f>C86-F94</f>
        <v>2.74</v>
      </c>
      <c r="G86" s="229">
        <v>803</v>
      </c>
      <c r="H86" s="229">
        <f>H94</f>
        <v>0</v>
      </c>
      <c r="I86" s="234">
        <f t="shared" si="2"/>
        <v>0</v>
      </c>
    </row>
    <row r="87" spans="1:9" x14ac:dyDescent="0.35">
      <c r="A87" s="238" t="s">
        <v>98</v>
      </c>
      <c r="B87" s="238"/>
      <c r="C87" s="240">
        <v>5.65</v>
      </c>
      <c r="D87" s="229" t="s">
        <v>2</v>
      </c>
      <c r="E87" s="238" t="s">
        <v>99</v>
      </c>
      <c r="F87" s="234">
        <f>C87-F94</f>
        <v>1.3400000000000007</v>
      </c>
      <c r="G87" s="229">
        <v>81</v>
      </c>
      <c r="H87" s="229">
        <f>H94</f>
        <v>0</v>
      </c>
      <c r="I87" s="234">
        <f t="shared" si="2"/>
        <v>0</v>
      </c>
    </row>
    <row r="88" spans="1:9" x14ac:dyDescent="0.35">
      <c r="A88" s="238" t="s">
        <v>277</v>
      </c>
      <c r="B88" s="238"/>
      <c r="C88" s="240">
        <v>5.65</v>
      </c>
      <c r="D88" s="229" t="s">
        <v>2</v>
      </c>
      <c r="E88" s="238" t="s">
        <v>278</v>
      </c>
      <c r="F88" s="234">
        <f>C88-F94</f>
        <v>1.3400000000000007</v>
      </c>
      <c r="G88" s="229">
        <v>82</v>
      </c>
      <c r="H88" s="229">
        <f>H94</f>
        <v>0</v>
      </c>
      <c r="I88" s="234">
        <f t="shared" si="2"/>
        <v>0</v>
      </c>
    </row>
    <row r="89" spans="1:9" x14ac:dyDescent="0.35">
      <c r="A89" s="238" t="s">
        <v>100</v>
      </c>
      <c r="B89" s="238"/>
      <c r="C89" s="240">
        <v>7.05</v>
      </c>
      <c r="D89" s="229" t="s">
        <v>2</v>
      </c>
      <c r="E89" s="238" t="s">
        <v>101</v>
      </c>
      <c r="F89" s="234">
        <f>C89-F94</f>
        <v>2.74</v>
      </c>
      <c r="G89" s="229">
        <v>83</v>
      </c>
      <c r="H89" s="229">
        <f>H94</f>
        <v>0</v>
      </c>
      <c r="I89" s="234">
        <f t="shared" si="2"/>
        <v>0</v>
      </c>
    </row>
    <row r="90" spans="1:9" x14ac:dyDescent="0.35">
      <c r="A90" s="238" t="s">
        <v>102</v>
      </c>
      <c r="B90" s="238"/>
      <c r="C90" s="240">
        <v>5.65</v>
      </c>
      <c r="D90" s="229" t="s">
        <v>2</v>
      </c>
      <c r="E90" s="238" t="s">
        <v>103</v>
      </c>
      <c r="F90" s="234">
        <f>C90-F94</f>
        <v>1.3400000000000007</v>
      </c>
      <c r="G90" s="229">
        <v>84</v>
      </c>
      <c r="H90" s="229">
        <f>H94</f>
        <v>0</v>
      </c>
      <c r="I90" s="234">
        <f t="shared" si="2"/>
        <v>0</v>
      </c>
    </row>
    <row r="91" spans="1:9" x14ac:dyDescent="0.35">
      <c r="A91" s="238" t="s">
        <v>311</v>
      </c>
      <c r="B91" s="238"/>
      <c r="C91" s="240">
        <v>7.9</v>
      </c>
      <c r="D91" s="229" t="s">
        <v>2</v>
      </c>
      <c r="E91" s="238" t="s">
        <v>312</v>
      </c>
      <c r="F91" s="234">
        <f>C91-F94</f>
        <v>3.5900000000000007</v>
      </c>
      <c r="G91" s="229">
        <v>866</v>
      </c>
      <c r="H91" s="229">
        <f>H94</f>
        <v>0</v>
      </c>
      <c r="I91" s="234">
        <f t="shared" si="2"/>
        <v>0</v>
      </c>
    </row>
    <row r="92" spans="1:9" x14ac:dyDescent="0.35">
      <c r="A92" s="238" t="s">
        <v>377</v>
      </c>
      <c r="B92" s="238"/>
      <c r="C92" s="240">
        <v>7.05</v>
      </c>
      <c r="D92" s="229" t="s">
        <v>2</v>
      </c>
      <c r="E92" s="238" t="s">
        <v>378</v>
      </c>
      <c r="F92" s="234">
        <f>C92-F94</f>
        <v>2.74</v>
      </c>
      <c r="G92" s="229">
        <v>884</v>
      </c>
      <c r="H92" s="229">
        <f>H94</f>
        <v>0</v>
      </c>
      <c r="I92" s="234">
        <f t="shared" si="2"/>
        <v>0</v>
      </c>
    </row>
    <row r="93" spans="1:9" x14ac:dyDescent="0.35">
      <c r="A93" s="238" t="s">
        <v>411</v>
      </c>
      <c r="B93" s="238"/>
      <c r="C93" s="240">
        <v>7.05</v>
      </c>
      <c r="D93" s="229" t="s">
        <v>2</v>
      </c>
      <c r="E93" s="238" t="s">
        <v>412</v>
      </c>
      <c r="F93" s="234">
        <f>C93-F94</f>
        <v>2.74</v>
      </c>
      <c r="G93" s="229">
        <v>885</v>
      </c>
      <c r="H93" s="229">
        <f>H94</f>
        <v>0</v>
      </c>
      <c r="I93" s="234">
        <f t="shared" si="2"/>
        <v>0</v>
      </c>
    </row>
    <row r="94" spans="1:9" x14ac:dyDescent="0.35">
      <c r="A94" s="238" t="s">
        <v>244</v>
      </c>
      <c r="B94" s="238"/>
      <c r="C94" s="240">
        <v>4.3099999999999996</v>
      </c>
      <c r="D94" s="229" t="s">
        <v>2</v>
      </c>
      <c r="E94" s="238" t="s">
        <v>245</v>
      </c>
      <c r="F94" s="234">
        <f>C94</f>
        <v>4.3099999999999996</v>
      </c>
      <c r="G94" s="229">
        <v>914</v>
      </c>
      <c r="H94" s="229">
        <f>'Calculatietool Free@home 2025'!C242</f>
        <v>0</v>
      </c>
      <c r="I94" s="234">
        <f t="shared" si="2"/>
        <v>0</v>
      </c>
    </row>
    <row r="95" spans="1:9" x14ac:dyDescent="0.35">
      <c r="A95" s="238" t="s">
        <v>180</v>
      </c>
      <c r="B95" s="238"/>
      <c r="C95" s="240">
        <v>4.4400000000000004</v>
      </c>
      <c r="D95" s="229" t="s">
        <v>2</v>
      </c>
      <c r="E95" s="238" t="s">
        <v>181</v>
      </c>
      <c r="F95" s="234">
        <f>C95-F105</f>
        <v>0.13000000000000078</v>
      </c>
      <c r="G95" s="229">
        <v>212</v>
      </c>
      <c r="H95" s="229">
        <f>H105</f>
        <v>0</v>
      </c>
      <c r="I95" s="234">
        <f t="shared" si="2"/>
        <v>0</v>
      </c>
    </row>
    <row r="96" spans="1:9" x14ac:dyDescent="0.35">
      <c r="A96" s="238" t="s">
        <v>182</v>
      </c>
      <c r="B96" s="238"/>
      <c r="C96" s="240">
        <v>4.3099999999999996</v>
      </c>
      <c r="D96" s="229" t="s">
        <v>2</v>
      </c>
      <c r="E96" s="238" t="s">
        <v>183</v>
      </c>
      <c r="F96" s="234">
        <f>C96-F105</f>
        <v>0</v>
      </c>
      <c r="G96" s="229">
        <v>214</v>
      </c>
      <c r="H96" s="229">
        <f>H105</f>
        <v>0</v>
      </c>
      <c r="I96" s="234">
        <f t="shared" si="2"/>
        <v>0</v>
      </c>
    </row>
    <row r="97" spans="1:9" x14ac:dyDescent="0.35">
      <c r="A97" s="238" t="s">
        <v>355</v>
      </c>
      <c r="B97" s="238"/>
      <c r="C97" s="240">
        <v>7.05</v>
      </c>
      <c r="D97" s="229" t="s">
        <v>2</v>
      </c>
      <c r="E97" s="238" t="s">
        <v>356</v>
      </c>
      <c r="F97" s="234">
        <f>C97-F105</f>
        <v>2.74</v>
      </c>
      <c r="G97" s="229">
        <v>803</v>
      </c>
      <c r="H97" s="229">
        <f>H105</f>
        <v>0</v>
      </c>
      <c r="I97" s="234">
        <f t="shared" si="2"/>
        <v>0</v>
      </c>
    </row>
    <row r="98" spans="1:9" x14ac:dyDescent="0.35">
      <c r="A98" s="238" t="s">
        <v>122</v>
      </c>
      <c r="B98" s="238"/>
      <c r="C98" s="240">
        <v>5.65</v>
      </c>
      <c r="D98" s="229" t="s">
        <v>2</v>
      </c>
      <c r="E98" s="238" t="s">
        <v>123</v>
      </c>
      <c r="F98" s="234">
        <f>C98-F105</f>
        <v>1.3400000000000007</v>
      </c>
      <c r="G98" s="229">
        <v>81</v>
      </c>
      <c r="H98" s="229">
        <f>H105</f>
        <v>0</v>
      </c>
      <c r="I98" s="234">
        <f t="shared" si="2"/>
        <v>0</v>
      </c>
    </row>
    <row r="99" spans="1:9" x14ac:dyDescent="0.35">
      <c r="A99" s="238" t="s">
        <v>287</v>
      </c>
      <c r="B99" s="238"/>
      <c r="C99" s="240">
        <v>5.65</v>
      </c>
      <c r="D99" s="229" t="s">
        <v>2</v>
      </c>
      <c r="E99" s="238" t="s">
        <v>288</v>
      </c>
      <c r="F99" s="234">
        <f>C99-F105</f>
        <v>1.3400000000000007</v>
      </c>
      <c r="G99" s="229">
        <v>82</v>
      </c>
      <c r="H99" s="229">
        <f>H105</f>
        <v>0</v>
      </c>
      <c r="I99" s="234">
        <f t="shared" si="2"/>
        <v>0</v>
      </c>
    </row>
    <row r="100" spans="1:9" x14ac:dyDescent="0.35">
      <c r="A100" s="238" t="s">
        <v>124</v>
      </c>
      <c r="B100" s="238"/>
      <c r="C100" s="240">
        <v>7.05</v>
      </c>
      <c r="D100" s="229" t="s">
        <v>2</v>
      </c>
      <c r="E100" s="238" t="s">
        <v>125</v>
      </c>
      <c r="F100" s="234">
        <f>C100-F105</f>
        <v>2.74</v>
      </c>
      <c r="G100" s="229">
        <v>83</v>
      </c>
      <c r="H100" s="229">
        <f>H105</f>
        <v>0</v>
      </c>
      <c r="I100" s="234">
        <f t="shared" si="2"/>
        <v>0</v>
      </c>
    </row>
    <row r="101" spans="1:9" x14ac:dyDescent="0.35">
      <c r="A101" s="238" t="s">
        <v>126</v>
      </c>
      <c r="B101" s="238"/>
      <c r="C101" s="240">
        <v>5.65</v>
      </c>
      <c r="D101" s="229" t="s">
        <v>2</v>
      </c>
      <c r="E101" s="238" t="s">
        <v>127</v>
      </c>
      <c r="F101" s="234">
        <f>C101-F105</f>
        <v>1.3400000000000007</v>
      </c>
      <c r="G101" s="229">
        <v>84</v>
      </c>
      <c r="H101" s="229">
        <f>H105</f>
        <v>0</v>
      </c>
      <c r="I101" s="234">
        <f t="shared" si="2"/>
        <v>0</v>
      </c>
    </row>
    <row r="102" spans="1:9" x14ac:dyDescent="0.35">
      <c r="A102" s="238" t="s">
        <v>321</v>
      </c>
      <c r="B102" s="238"/>
      <c r="C102" s="240">
        <v>7.9</v>
      </c>
      <c r="D102" s="229" t="s">
        <v>2</v>
      </c>
      <c r="E102" s="238" t="s">
        <v>322</v>
      </c>
      <c r="F102" s="234">
        <f>C102-F105</f>
        <v>3.5900000000000007</v>
      </c>
      <c r="G102" s="229">
        <v>866</v>
      </c>
      <c r="H102" s="229">
        <f>H105</f>
        <v>0</v>
      </c>
      <c r="I102" s="234">
        <f t="shared" si="2"/>
        <v>0</v>
      </c>
    </row>
    <row r="103" spans="1:9" x14ac:dyDescent="0.35">
      <c r="A103" s="238" t="s">
        <v>387</v>
      </c>
      <c r="B103" s="238"/>
      <c r="C103" s="240">
        <v>7.05</v>
      </c>
      <c r="D103" s="229" t="s">
        <v>2</v>
      </c>
      <c r="E103" s="238" t="s">
        <v>388</v>
      </c>
      <c r="F103" s="234">
        <f>C103-F105</f>
        <v>2.74</v>
      </c>
      <c r="G103" s="229">
        <v>884</v>
      </c>
      <c r="H103" s="229">
        <f>H105</f>
        <v>0</v>
      </c>
      <c r="I103" s="234">
        <f t="shared" si="2"/>
        <v>0</v>
      </c>
    </row>
    <row r="104" spans="1:9" x14ac:dyDescent="0.35">
      <c r="A104" s="238" t="s">
        <v>420</v>
      </c>
      <c r="B104" s="238"/>
      <c r="C104" s="240">
        <v>7.05</v>
      </c>
      <c r="D104" s="229" t="s">
        <v>2</v>
      </c>
      <c r="E104" s="238" t="s">
        <v>421</v>
      </c>
      <c r="F104" s="234">
        <f>C104-F105</f>
        <v>2.74</v>
      </c>
      <c r="G104" s="229">
        <v>885</v>
      </c>
      <c r="H104" s="229">
        <f>H105</f>
        <v>0</v>
      </c>
      <c r="I104" s="234">
        <f t="shared" si="2"/>
        <v>0</v>
      </c>
    </row>
    <row r="105" spans="1:9" x14ac:dyDescent="0.35">
      <c r="A105" s="238" t="s">
        <v>252</v>
      </c>
      <c r="B105" s="238"/>
      <c r="C105" s="240">
        <v>4.3099999999999996</v>
      </c>
      <c r="D105" s="229" t="s">
        <v>2</v>
      </c>
      <c r="E105" s="238" t="s">
        <v>245</v>
      </c>
      <c r="F105" s="234">
        <f>C105</f>
        <v>4.3099999999999996</v>
      </c>
      <c r="G105" s="229">
        <v>914</v>
      </c>
      <c r="H105" s="229">
        <f>'Calculatietool Free@home 2025'!C243</f>
        <v>0</v>
      </c>
      <c r="I105" s="234">
        <f t="shared" si="2"/>
        <v>0</v>
      </c>
    </row>
    <row r="106" spans="1:9" x14ac:dyDescent="0.35">
      <c r="A106" s="238" t="s">
        <v>148</v>
      </c>
      <c r="B106" s="238"/>
      <c r="C106" s="240">
        <v>4.57</v>
      </c>
      <c r="D106" s="229" t="s">
        <v>2</v>
      </c>
      <c r="E106" s="238" t="s">
        <v>149</v>
      </c>
      <c r="F106" s="234">
        <f>C106-F116</f>
        <v>8.0000000000000071E-2</v>
      </c>
      <c r="G106" s="229">
        <v>212</v>
      </c>
      <c r="H106" s="229">
        <f>H116</f>
        <v>0</v>
      </c>
      <c r="I106" s="234">
        <f t="shared" si="2"/>
        <v>0</v>
      </c>
    </row>
    <row r="107" spans="1:9" x14ac:dyDescent="0.35">
      <c r="A107" s="238" t="s">
        <v>150</v>
      </c>
      <c r="B107" s="238"/>
      <c r="C107" s="240">
        <v>4.49</v>
      </c>
      <c r="D107" s="229" t="s">
        <v>2</v>
      </c>
      <c r="E107" s="238" t="s">
        <v>151</v>
      </c>
      <c r="F107" s="234">
        <f>C107-F116</f>
        <v>0</v>
      </c>
      <c r="G107" s="229">
        <v>214</v>
      </c>
      <c r="H107" s="229">
        <f>H116</f>
        <v>0</v>
      </c>
      <c r="I107" s="234">
        <f t="shared" si="2"/>
        <v>0</v>
      </c>
    </row>
    <row r="108" spans="1:9" x14ac:dyDescent="0.35">
      <c r="A108" s="238" t="s">
        <v>337</v>
      </c>
      <c r="B108" s="238"/>
      <c r="C108" s="240">
        <v>10</v>
      </c>
      <c r="D108" s="229" t="s">
        <v>2</v>
      </c>
      <c r="E108" s="238" t="s">
        <v>338</v>
      </c>
      <c r="F108" s="234">
        <f>C108-F116</f>
        <v>5.51</v>
      </c>
      <c r="G108" s="229">
        <v>803</v>
      </c>
      <c r="H108" s="229">
        <f>H116</f>
        <v>0</v>
      </c>
      <c r="I108" s="234">
        <f t="shared" si="2"/>
        <v>0</v>
      </c>
    </row>
    <row r="109" spans="1:9" x14ac:dyDescent="0.35">
      <c r="A109" s="238" t="s">
        <v>74</v>
      </c>
      <c r="B109" s="238"/>
      <c r="C109" s="240">
        <v>7.3</v>
      </c>
      <c r="D109" s="229" t="s">
        <v>2</v>
      </c>
      <c r="E109" s="238" t="s">
        <v>75</v>
      </c>
      <c r="F109" s="234">
        <f>C109-F116</f>
        <v>2.8099999999999996</v>
      </c>
      <c r="G109" s="229">
        <v>81</v>
      </c>
      <c r="H109" s="229">
        <f>H116</f>
        <v>0</v>
      </c>
      <c r="I109" s="234">
        <f t="shared" si="2"/>
        <v>0</v>
      </c>
    </row>
    <row r="110" spans="1:9" x14ac:dyDescent="0.35">
      <c r="A110" s="238" t="s">
        <v>269</v>
      </c>
      <c r="B110" s="238"/>
      <c r="C110" s="240">
        <v>7.3</v>
      </c>
      <c r="D110" s="229" t="s">
        <v>2</v>
      </c>
      <c r="E110" s="238" t="s">
        <v>270</v>
      </c>
      <c r="F110" s="234">
        <f>C110-F116</f>
        <v>2.8099999999999996</v>
      </c>
      <c r="G110" s="229">
        <v>82</v>
      </c>
      <c r="H110" s="229">
        <f>H116</f>
        <v>0</v>
      </c>
      <c r="I110" s="234">
        <f t="shared" si="2"/>
        <v>0</v>
      </c>
    </row>
    <row r="111" spans="1:9" x14ac:dyDescent="0.35">
      <c r="A111" s="238" t="s">
        <v>76</v>
      </c>
      <c r="B111" s="238"/>
      <c r="C111" s="240">
        <v>10</v>
      </c>
      <c r="D111" s="229" t="s">
        <v>2</v>
      </c>
      <c r="E111" s="238" t="s">
        <v>77</v>
      </c>
      <c r="F111" s="234">
        <f>C111-F116</f>
        <v>5.51</v>
      </c>
      <c r="G111" s="229">
        <v>83</v>
      </c>
      <c r="H111" s="229">
        <f>H116</f>
        <v>0</v>
      </c>
      <c r="I111" s="234">
        <f t="shared" si="2"/>
        <v>0</v>
      </c>
    </row>
    <row r="112" spans="1:9" x14ac:dyDescent="0.35">
      <c r="A112" s="238" t="s">
        <v>78</v>
      </c>
      <c r="B112" s="238"/>
      <c r="C112" s="240">
        <v>7.3</v>
      </c>
      <c r="D112" s="229" t="s">
        <v>2</v>
      </c>
      <c r="E112" s="238" t="s">
        <v>79</v>
      </c>
      <c r="F112" s="234">
        <f>C112-F116</f>
        <v>2.8099999999999996</v>
      </c>
      <c r="G112" s="229">
        <v>84</v>
      </c>
      <c r="H112" s="229">
        <f>H116</f>
        <v>0</v>
      </c>
      <c r="I112" s="234">
        <f t="shared" si="2"/>
        <v>0</v>
      </c>
    </row>
    <row r="113" spans="1:9" x14ac:dyDescent="0.35">
      <c r="A113" s="238" t="s">
        <v>303</v>
      </c>
      <c r="B113" s="238"/>
      <c r="C113" s="240">
        <v>10.75</v>
      </c>
      <c r="D113" s="229" t="s">
        <v>2</v>
      </c>
      <c r="E113" s="238" t="s">
        <v>304</v>
      </c>
      <c r="F113" s="234">
        <f>C113-F116</f>
        <v>6.26</v>
      </c>
      <c r="G113" s="229">
        <v>866</v>
      </c>
      <c r="H113" s="229">
        <f>H116</f>
        <v>0</v>
      </c>
      <c r="I113" s="234">
        <f t="shared" si="2"/>
        <v>0</v>
      </c>
    </row>
    <row r="114" spans="1:9" x14ac:dyDescent="0.35">
      <c r="A114" s="238" t="s">
        <v>369</v>
      </c>
      <c r="B114" s="238"/>
      <c r="C114" s="240">
        <v>10</v>
      </c>
      <c r="D114" s="229" t="s">
        <v>2</v>
      </c>
      <c r="E114" s="238" t="s">
        <v>370</v>
      </c>
      <c r="F114" s="234">
        <f>C114-F116</f>
        <v>5.51</v>
      </c>
      <c r="G114" s="229">
        <v>884</v>
      </c>
      <c r="H114" s="229">
        <f>H116</f>
        <v>0</v>
      </c>
      <c r="I114" s="234">
        <f t="shared" si="2"/>
        <v>0</v>
      </c>
    </row>
    <row r="115" spans="1:9" x14ac:dyDescent="0.35">
      <c r="A115" s="238" t="s">
        <v>403</v>
      </c>
      <c r="B115" s="238"/>
      <c r="C115" s="240">
        <v>10</v>
      </c>
      <c r="D115" s="229" t="s">
        <v>2</v>
      </c>
      <c r="E115" s="238" t="s">
        <v>404</v>
      </c>
      <c r="F115" s="234">
        <f>C115-F116</f>
        <v>5.51</v>
      </c>
      <c r="G115" s="229">
        <v>885</v>
      </c>
      <c r="H115" s="229">
        <f>H116</f>
        <v>0</v>
      </c>
      <c r="I115" s="234">
        <f t="shared" si="2"/>
        <v>0</v>
      </c>
    </row>
    <row r="116" spans="1:9" x14ac:dyDescent="0.35">
      <c r="A116" s="238" t="s">
        <v>236</v>
      </c>
      <c r="B116" s="238"/>
      <c r="C116" s="240">
        <v>4.49</v>
      </c>
      <c r="D116" s="229" t="s">
        <v>2</v>
      </c>
      <c r="E116" s="238" t="s">
        <v>237</v>
      </c>
      <c r="F116" s="234">
        <f>C116</f>
        <v>4.49</v>
      </c>
      <c r="G116" s="229">
        <v>914</v>
      </c>
      <c r="H116" s="229">
        <f>'Calculatietool Free@home 2025'!C235</f>
        <v>0</v>
      </c>
      <c r="I116" s="234">
        <f t="shared" ref="I116:I179" si="3">F116*H116</f>
        <v>0</v>
      </c>
    </row>
    <row r="117" spans="1:9" x14ac:dyDescent="0.35">
      <c r="A117" s="238" t="s">
        <v>168</v>
      </c>
      <c r="B117" s="238"/>
      <c r="C117" s="240">
        <v>4.4400000000000004</v>
      </c>
      <c r="D117" s="229" t="s">
        <v>2</v>
      </c>
      <c r="E117" s="238" t="s">
        <v>169</v>
      </c>
      <c r="F117" s="234">
        <f>C117-F127</f>
        <v>0.13000000000000078</v>
      </c>
      <c r="G117" s="229">
        <v>212</v>
      </c>
      <c r="H117" s="229">
        <f>H127</f>
        <v>0</v>
      </c>
      <c r="I117" s="234">
        <f t="shared" si="3"/>
        <v>0</v>
      </c>
    </row>
    <row r="118" spans="1:9" x14ac:dyDescent="0.35">
      <c r="A118" s="238" t="s">
        <v>170</v>
      </c>
      <c r="B118" s="238"/>
      <c r="C118" s="240">
        <v>4.3099999999999996</v>
      </c>
      <c r="D118" s="229" t="s">
        <v>2</v>
      </c>
      <c r="E118" s="238" t="s">
        <v>171</v>
      </c>
      <c r="F118" s="234">
        <f>C118-F127</f>
        <v>0</v>
      </c>
      <c r="G118" s="229">
        <v>214</v>
      </c>
      <c r="H118" s="229">
        <f>H127</f>
        <v>0</v>
      </c>
      <c r="I118" s="234">
        <f t="shared" si="3"/>
        <v>0</v>
      </c>
    </row>
    <row r="119" spans="1:9" x14ac:dyDescent="0.35">
      <c r="A119" s="238" t="s">
        <v>347</v>
      </c>
      <c r="B119" s="238"/>
      <c r="C119" s="240">
        <v>7.05</v>
      </c>
      <c r="D119" s="229" t="s">
        <v>2</v>
      </c>
      <c r="E119" s="238" t="s">
        <v>348</v>
      </c>
      <c r="F119" s="234">
        <f>C119-F127</f>
        <v>2.74</v>
      </c>
      <c r="G119" s="229">
        <v>803</v>
      </c>
      <c r="H119" s="229">
        <f>H127</f>
        <v>0</v>
      </c>
      <c r="I119" s="234">
        <f t="shared" si="3"/>
        <v>0</v>
      </c>
    </row>
    <row r="120" spans="1:9" x14ac:dyDescent="0.35">
      <c r="A120" s="238" t="s">
        <v>104</v>
      </c>
      <c r="B120" s="238"/>
      <c r="C120" s="240">
        <v>5.65</v>
      </c>
      <c r="D120" s="229" t="s">
        <v>2</v>
      </c>
      <c r="E120" s="238" t="s">
        <v>105</v>
      </c>
      <c r="F120" s="234">
        <f>C120-F127</f>
        <v>1.3400000000000007</v>
      </c>
      <c r="G120" s="229">
        <v>81</v>
      </c>
      <c r="H120" s="229">
        <f>H127</f>
        <v>0</v>
      </c>
      <c r="I120" s="234">
        <f t="shared" si="3"/>
        <v>0</v>
      </c>
    </row>
    <row r="121" spans="1:9" x14ac:dyDescent="0.35">
      <c r="A121" s="238" t="s">
        <v>279</v>
      </c>
      <c r="B121" s="238"/>
      <c r="C121" s="240">
        <v>5.65</v>
      </c>
      <c r="D121" s="229" t="s">
        <v>2</v>
      </c>
      <c r="E121" s="238" t="s">
        <v>280</v>
      </c>
      <c r="F121" s="234">
        <f>C121-F127</f>
        <v>1.3400000000000007</v>
      </c>
      <c r="G121" s="229">
        <v>82</v>
      </c>
      <c r="H121" s="229">
        <f>H127</f>
        <v>0</v>
      </c>
      <c r="I121" s="234">
        <f t="shared" si="3"/>
        <v>0</v>
      </c>
    </row>
    <row r="122" spans="1:9" x14ac:dyDescent="0.35">
      <c r="A122" s="238" t="s">
        <v>106</v>
      </c>
      <c r="B122" s="238"/>
      <c r="C122" s="240">
        <v>7.05</v>
      </c>
      <c r="D122" s="229" t="s">
        <v>2</v>
      </c>
      <c r="E122" s="238" t="s">
        <v>107</v>
      </c>
      <c r="F122" s="234">
        <f>C122-F127</f>
        <v>2.74</v>
      </c>
      <c r="G122" s="229">
        <v>83</v>
      </c>
      <c r="H122" s="229">
        <f>H127</f>
        <v>0</v>
      </c>
      <c r="I122" s="234">
        <f t="shared" si="3"/>
        <v>0</v>
      </c>
    </row>
    <row r="123" spans="1:9" x14ac:dyDescent="0.35">
      <c r="A123" s="238" t="s">
        <v>108</v>
      </c>
      <c r="B123" s="238"/>
      <c r="C123" s="240">
        <v>5.65</v>
      </c>
      <c r="D123" s="229" t="s">
        <v>2</v>
      </c>
      <c r="E123" s="238" t="s">
        <v>109</v>
      </c>
      <c r="F123" s="234">
        <f>C123-F127</f>
        <v>1.3400000000000007</v>
      </c>
      <c r="G123" s="229">
        <v>84</v>
      </c>
      <c r="H123" s="229">
        <f>H127</f>
        <v>0</v>
      </c>
      <c r="I123" s="234">
        <f t="shared" si="3"/>
        <v>0</v>
      </c>
    </row>
    <row r="124" spans="1:9" x14ac:dyDescent="0.35">
      <c r="A124" s="238" t="s">
        <v>313</v>
      </c>
      <c r="B124" s="238"/>
      <c r="C124" s="240">
        <v>7.9</v>
      </c>
      <c r="D124" s="229" t="s">
        <v>2</v>
      </c>
      <c r="E124" s="238" t="s">
        <v>314</v>
      </c>
      <c r="F124" s="234">
        <f>C124-F127</f>
        <v>3.5900000000000007</v>
      </c>
      <c r="G124" s="229">
        <v>866</v>
      </c>
      <c r="H124" s="229">
        <f>H127</f>
        <v>0</v>
      </c>
      <c r="I124" s="234">
        <f t="shared" si="3"/>
        <v>0</v>
      </c>
    </row>
    <row r="125" spans="1:9" x14ac:dyDescent="0.35">
      <c r="A125" s="238" t="s">
        <v>379</v>
      </c>
      <c r="B125" s="238"/>
      <c r="C125" s="240">
        <v>7.05</v>
      </c>
      <c r="D125" s="229" t="s">
        <v>2</v>
      </c>
      <c r="E125" s="238" t="s">
        <v>380</v>
      </c>
      <c r="F125" s="234">
        <f>C125-F127</f>
        <v>2.74</v>
      </c>
      <c r="G125" s="229">
        <v>884</v>
      </c>
      <c r="H125" s="229">
        <f>H127</f>
        <v>0</v>
      </c>
      <c r="I125" s="234">
        <f t="shared" si="3"/>
        <v>0</v>
      </c>
    </row>
    <row r="126" spans="1:9" x14ac:dyDescent="0.35">
      <c r="A126" s="238" t="s">
        <v>413</v>
      </c>
      <c r="B126" s="238"/>
      <c r="C126" s="240">
        <v>7.05</v>
      </c>
      <c r="D126" s="229" t="s">
        <v>2</v>
      </c>
      <c r="E126" s="238" t="s">
        <v>414</v>
      </c>
      <c r="F126" s="234">
        <f>C126-F127</f>
        <v>2.74</v>
      </c>
      <c r="G126" s="229">
        <v>885</v>
      </c>
      <c r="H126" s="229">
        <f>H127</f>
        <v>0</v>
      </c>
      <c r="I126" s="234">
        <f t="shared" si="3"/>
        <v>0</v>
      </c>
    </row>
    <row r="127" spans="1:9" x14ac:dyDescent="0.35">
      <c r="A127" s="238" t="s">
        <v>246</v>
      </c>
      <c r="B127" s="238"/>
      <c r="C127" s="240">
        <v>4.3099999999999996</v>
      </c>
      <c r="D127" s="229" t="s">
        <v>2</v>
      </c>
      <c r="E127" s="238" t="s">
        <v>247</v>
      </c>
      <c r="F127" s="234">
        <f>C127</f>
        <v>4.3099999999999996</v>
      </c>
      <c r="G127" s="229">
        <v>914</v>
      </c>
      <c r="H127" s="229">
        <f>'Calculatietool Free@home 2025'!C236</f>
        <v>0</v>
      </c>
      <c r="I127" s="234">
        <f t="shared" si="3"/>
        <v>0</v>
      </c>
    </row>
    <row r="128" spans="1:9" x14ac:dyDescent="0.35">
      <c r="A128" s="238" t="s">
        <v>152</v>
      </c>
      <c r="B128" s="238"/>
      <c r="C128" s="240">
        <v>4.57</v>
      </c>
      <c r="D128" s="229" t="s">
        <v>2</v>
      </c>
      <c r="E128" s="238" t="s">
        <v>153</v>
      </c>
      <c r="F128" s="234">
        <f>C128-F138</f>
        <v>8.0000000000000071E-2</v>
      </c>
      <c r="G128" s="229">
        <v>212</v>
      </c>
      <c r="H128" s="229">
        <f>H138</f>
        <v>0</v>
      </c>
      <c r="I128" s="234">
        <f t="shared" si="3"/>
        <v>0</v>
      </c>
    </row>
    <row r="129" spans="1:9" x14ac:dyDescent="0.35">
      <c r="A129" s="238" t="s">
        <v>154</v>
      </c>
      <c r="B129" s="238"/>
      <c r="C129" s="240">
        <v>4.49</v>
      </c>
      <c r="D129" s="229" t="s">
        <v>2</v>
      </c>
      <c r="E129" s="238" t="s">
        <v>155</v>
      </c>
      <c r="F129" s="234">
        <f>C129-F138</f>
        <v>0</v>
      </c>
      <c r="G129" s="229">
        <v>214</v>
      </c>
      <c r="H129" s="229">
        <f>H138</f>
        <v>0</v>
      </c>
      <c r="I129" s="234">
        <f t="shared" si="3"/>
        <v>0</v>
      </c>
    </row>
    <row r="130" spans="1:9" x14ac:dyDescent="0.35">
      <c r="A130" s="238" t="s">
        <v>339</v>
      </c>
      <c r="B130" s="238"/>
      <c r="C130" s="240">
        <v>10</v>
      </c>
      <c r="D130" s="229" t="s">
        <v>2</v>
      </c>
      <c r="E130" s="238" t="s">
        <v>340</v>
      </c>
      <c r="F130" s="234">
        <f>C130-F138</f>
        <v>5.51</v>
      </c>
      <c r="G130" s="229">
        <v>803</v>
      </c>
      <c r="H130" s="229">
        <f>H138</f>
        <v>0</v>
      </c>
      <c r="I130" s="234">
        <f t="shared" si="3"/>
        <v>0</v>
      </c>
    </row>
    <row r="131" spans="1:9" x14ac:dyDescent="0.35">
      <c r="A131" s="238" t="s">
        <v>80</v>
      </c>
      <c r="B131" s="238"/>
      <c r="C131" s="240">
        <v>7.3</v>
      </c>
      <c r="D131" s="229" t="s">
        <v>2</v>
      </c>
      <c r="E131" s="238" t="s">
        <v>81</v>
      </c>
      <c r="F131" s="234">
        <f>C131-F138</f>
        <v>2.8099999999999996</v>
      </c>
      <c r="G131" s="229">
        <v>81</v>
      </c>
      <c r="H131" s="229">
        <f>H138</f>
        <v>0</v>
      </c>
      <c r="I131" s="234">
        <f t="shared" si="3"/>
        <v>0</v>
      </c>
    </row>
    <row r="132" spans="1:9" x14ac:dyDescent="0.35">
      <c r="A132" s="238" t="s">
        <v>271</v>
      </c>
      <c r="B132" s="238"/>
      <c r="C132" s="240">
        <v>7.3</v>
      </c>
      <c r="D132" s="229" t="s">
        <v>2</v>
      </c>
      <c r="E132" s="238" t="s">
        <v>272</v>
      </c>
      <c r="F132" s="234">
        <f>C132-F138</f>
        <v>2.8099999999999996</v>
      </c>
      <c r="G132" s="229">
        <v>82</v>
      </c>
      <c r="H132" s="229">
        <f>H138</f>
        <v>0</v>
      </c>
      <c r="I132" s="234">
        <f t="shared" si="3"/>
        <v>0</v>
      </c>
    </row>
    <row r="133" spans="1:9" x14ac:dyDescent="0.35">
      <c r="A133" s="238" t="s">
        <v>82</v>
      </c>
      <c r="B133" s="238"/>
      <c r="C133" s="240">
        <v>10</v>
      </c>
      <c r="D133" s="229" t="s">
        <v>2</v>
      </c>
      <c r="E133" s="238" t="s">
        <v>83</v>
      </c>
      <c r="F133" s="234">
        <f>C133-F138</f>
        <v>5.51</v>
      </c>
      <c r="G133" s="229">
        <v>83</v>
      </c>
      <c r="H133" s="229">
        <f>H138</f>
        <v>0</v>
      </c>
      <c r="I133" s="234">
        <f t="shared" si="3"/>
        <v>0</v>
      </c>
    </row>
    <row r="134" spans="1:9" x14ac:dyDescent="0.35">
      <c r="A134" s="238" t="s">
        <v>84</v>
      </c>
      <c r="B134" s="238"/>
      <c r="C134" s="240">
        <v>7.3</v>
      </c>
      <c r="D134" s="229" t="s">
        <v>2</v>
      </c>
      <c r="E134" s="238" t="s">
        <v>85</v>
      </c>
      <c r="F134" s="234">
        <f>C134-F138</f>
        <v>2.8099999999999996</v>
      </c>
      <c r="G134" s="229">
        <v>84</v>
      </c>
      <c r="H134" s="229">
        <f>H138</f>
        <v>0</v>
      </c>
      <c r="I134" s="234">
        <f t="shared" si="3"/>
        <v>0</v>
      </c>
    </row>
    <row r="135" spans="1:9" x14ac:dyDescent="0.35">
      <c r="A135" s="238" t="s">
        <v>305</v>
      </c>
      <c r="B135" s="238"/>
      <c r="C135" s="240">
        <v>10.75</v>
      </c>
      <c r="D135" s="229" t="s">
        <v>2</v>
      </c>
      <c r="E135" s="238" t="s">
        <v>306</v>
      </c>
      <c r="F135" s="234">
        <f>C135-F138</f>
        <v>6.26</v>
      </c>
      <c r="G135" s="229">
        <v>866</v>
      </c>
      <c r="H135" s="229">
        <f>H138</f>
        <v>0</v>
      </c>
      <c r="I135" s="234">
        <f t="shared" si="3"/>
        <v>0</v>
      </c>
    </row>
    <row r="136" spans="1:9" x14ac:dyDescent="0.35">
      <c r="A136" s="238" t="s">
        <v>371</v>
      </c>
      <c r="B136" s="238"/>
      <c r="C136" s="240">
        <v>10</v>
      </c>
      <c r="D136" s="229" t="s">
        <v>2</v>
      </c>
      <c r="E136" s="238" t="s">
        <v>372</v>
      </c>
      <c r="F136" s="234">
        <f>C136-F138</f>
        <v>5.51</v>
      </c>
      <c r="G136" s="229">
        <v>884</v>
      </c>
      <c r="H136" s="229">
        <f>H138</f>
        <v>0</v>
      </c>
      <c r="I136" s="234">
        <f t="shared" si="3"/>
        <v>0</v>
      </c>
    </row>
    <row r="137" spans="1:9" x14ac:dyDescent="0.35">
      <c r="A137" s="238" t="s">
        <v>405</v>
      </c>
      <c r="B137" s="238"/>
      <c r="C137" s="240">
        <v>10</v>
      </c>
      <c r="D137" s="229" t="s">
        <v>2</v>
      </c>
      <c r="E137" s="238" t="s">
        <v>406</v>
      </c>
      <c r="F137" s="234">
        <f>C137-F138</f>
        <v>5.51</v>
      </c>
      <c r="G137" s="229">
        <v>885</v>
      </c>
      <c r="H137" s="229">
        <f>H138</f>
        <v>0</v>
      </c>
      <c r="I137" s="234">
        <f t="shared" si="3"/>
        <v>0</v>
      </c>
    </row>
    <row r="138" spans="1:9" x14ac:dyDescent="0.35">
      <c r="A138" s="238" t="s">
        <v>238</v>
      </c>
      <c r="B138" s="238"/>
      <c r="C138" s="240">
        <v>4.49</v>
      </c>
      <c r="D138" s="229" t="s">
        <v>2</v>
      </c>
      <c r="E138" s="238" t="s">
        <v>239</v>
      </c>
      <c r="F138" s="234">
        <f>C138</f>
        <v>4.49</v>
      </c>
      <c r="G138" s="229">
        <v>914</v>
      </c>
      <c r="H138" s="229">
        <f>'Calculatietool Free@home 2025'!C249</f>
        <v>0</v>
      </c>
      <c r="I138" s="234">
        <f t="shared" si="3"/>
        <v>0</v>
      </c>
    </row>
    <row r="139" spans="1:9" x14ac:dyDescent="0.35">
      <c r="A139" s="238" t="s">
        <v>172</v>
      </c>
      <c r="B139" s="238"/>
      <c r="C139" s="240">
        <v>4.4400000000000004</v>
      </c>
      <c r="D139" s="229" t="s">
        <v>2</v>
      </c>
      <c r="E139" s="238" t="s">
        <v>173</v>
      </c>
      <c r="F139" s="234">
        <f>C139-F149</f>
        <v>0.13000000000000078</v>
      </c>
      <c r="G139" s="229">
        <v>212</v>
      </c>
      <c r="H139" s="229">
        <f>H149</f>
        <v>0</v>
      </c>
      <c r="I139" s="234">
        <f t="shared" si="3"/>
        <v>0</v>
      </c>
    </row>
    <row r="140" spans="1:9" x14ac:dyDescent="0.35">
      <c r="A140" s="238" t="s">
        <v>174</v>
      </c>
      <c r="B140" s="238"/>
      <c r="C140" s="240">
        <v>4.3099999999999996</v>
      </c>
      <c r="D140" s="229" t="s">
        <v>2</v>
      </c>
      <c r="E140" s="238" t="s">
        <v>175</v>
      </c>
      <c r="F140" s="234">
        <f>C140-F149</f>
        <v>0</v>
      </c>
      <c r="G140" s="229">
        <v>214</v>
      </c>
      <c r="H140" s="229">
        <f>H149</f>
        <v>0</v>
      </c>
      <c r="I140" s="234">
        <f t="shared" si="3"/>
        <v>0</v>
      </c>
    </row>
    <row r="141" spans="1:9" x14ac:dyDescent="0.35">
      <c r="A141" s="238" t="s">
        <v>349</v>
      </c>
      <c r="B141" s="238"/>
      <c r="C141" s="240">
        <v>7.05</v>
      </c>
      <c r="D141" s="229" t="s">
        <v>2</v>
      </c>
      <c r="E141" s="238" t="s">
        <v>350</v>
      </c>
      <c r="F141" s="234">
        <f>C141-F149</f>
        <v>2.74</v>
      </c>
      <c r="G141" s="229">
        <v>803</v>
      </c>
      <c r="H141" s="229">
        <f>H149</f>
        <v>0</v>
      </c>
      <c r="I141" s="234">
        <f t="shared" si="3"/>
        <v>0</v>
      </c>
    </row>
    <row r="142" spans="1:9" x14ac:dyDescent="0.35">
      <c r="A142" s="238" t="s">
        <v>110</v>
      </c>
      <c r="B142" s="238"/>
      <c r="C142" s="240">
        <v>5.65</v>
      </c>
      <c r="D142" s="229" t="s">
        <v>2</v>
      </c>
      <c r="E142" s="238" t="s">
        <v>111</v>
      </c>
      <c r="F142" s="234">
        <f>C142-F149</f>
        <v>1.3400000000000007</v>
      </c>
      <c r="G142" s="229">
        <v>81</v>
      </c>
      <c r="H142" s="229">
        <f>H149</f>
        <v>0</v>
      </c>
      <c r="I142" s="234">
        <f t="shared" si="3"/>
        <v>0</v>
      </c>
    </row>
    <row r="143" spans="1:9" x14ac:dyDescent="0.35">
      <c r="A143" s="238" t="s">
        <v>281</v>
      </c>
      <c r="B143" s="238"/>
      <c r="C143" s="240">
        <v>5.65</v>
      </c>
      <c r="D143" s="229" t="s">
        <v>2</v>
      </c>
      <c r="E143" s="238" t="s">
        <v>282</v>
      </c>
      <c r="F143" s="234">
        <f>C143-F149</f>
        <v>1.3400000000000007</v>
      </c>
      <c r="G143" s="229">
        <v>82</v>
      </c>
      <c r="H143" s="229">
        <f>H149</f>
        <v>0</v>
      </c>
      <c r="I143" s="234">
        <f t="shared" si="3"/>
        <v>0</v>
      </c>
    </row>
    <row r="144" spans="1:9" x14ac:dyDescent="0.35">
      <c r="A144" s="238" t="s">
        <v>112</v>
      </c>
      <c r="B144" s="238"/>
      <c r="C144" s="240">
        <v>7.05</v>
      </c>
      <c r="D144" s="229" t="s">
        <v>2</v>
      </c>
      <c r="E144" s="238" t="s">
        <v>113</v>
      </c>
      <c r="F144" s="234">
        <f>C144-F149</f>
        <v>2.74</v>
      </c>
      <c r="G144" s="229">
        <v>83</v>
      </c>
      <c r="H144" s="229">
        <f>H149</f>
        <v>0</v>
      </c>
      <c r="I144" s="234">
        <f t="shared" si="3"/>
        <v>0</v>
      </c>
    </row>
    <row r="145" spans="1:9" x14ac:dyDescent="0.35">
      <c r="A145" s="238" t="s">
        <v>114</v>
      </c>
      <c r="B145" s="238"/>
      <c r="C145" s="240">
        <v>5.65</v>
      </c>
      <c r="D145" s="229" t="s">
        <v>2</v>
      </c>
      <c r="E145" s="238" t="s">
        <v>115</v>
      </c>
      <c r="F145" s="234">
        <f>C145-F149</f>
        <v>1.3400000000000007</v>
      </c>
      <c r="G145" s="229">
        <v>84</v>
      </c>
      <c r="H145" s="229">
        <f>H149</f>
        <v>0</v>
      </c>
      <c r="I145" s="234">
        <f t="shared" si="3"/>
        <v>0</v>
      </c>
    </row>
    <row r="146" spans="1:9" x14ac:dyDescent="0.35">
      <c r="A146" s="238" t="s">
        <v>315</v>
      </c>
      <c r="B146" s="238"/>
      <c r="C146" s="240">
        <v>7.9</v>
      </c>
      <c r="D146" s="229" t="s">
        <v>2</v>
      </c>
      <c r="E146" s="238" t="s">
        <v>316</v>
      </c>
      <c r="F146" s="234">
        <f>C146-F149</f>
        <v>3.5900000000000007</v>
      </c>
      <c r="G146" s="229">
        <v>866</v>
      </c>
      <c r="H146" s="229">
        <f>H149</f>
        <v>0</v>
      </c>
      <c r="I146" s="234">
        <f t="shared" si="3"/>
        <v>0</v>
      </c>
    </row>
    <row r="147" spans="1:9" x14ac:dyDescent="0.35">
      <c r="A147" s="238" t="s">
        <v>381</v>
      </c>
      <c r="B147" s="238"/>
      <c r="C147" s="240">
        <v>7.05</v>
      </c>
      <c r="D147" s="229" t="s">
        <v>2</v>
      </c>
      <c r="E147" s="238" t="s">
        <v>382</v>
      </c>
      <c r="F147" s="234">
        <f>C147-F149</f>
        <v>2.74</v>
      </c>
      <c r="G147" s="229">
        <v>884</v>
      </c>
      <c r="H147" s="229">
        <f>H149</f>
        <v>0</v>
      </c>
      <c r="I147" s="234">
        <f t="shared" si="3"/>
        <v>0</v>
      </c>
    </row>
    <row r="148" spans="1:9" x14ac:dyDescent="0.35">
      <c r="A148" s="238" t="s">
        <v>415</v>
      </c>
      <c r="B148" s="238"/>
      <c r="C148" s="240">
        <v>7.05</v>
      </c>
      <c r="D148" s="229" t="s">
        <v>2</v>
      </c>
      <c r="E148" s="238" t="s">
        <v>416</v>
      </c>
      <c r="F148" s="234">
        <f>C148-F149</f>
        <v>2.74</v>
      </c>
      <c r="G148" s="229">
        <v>885</v>
      </c>
      <c r="H148" s="229">
        <f>H149</f>
        <v>0</v>
      </c>
      <c r="I148" s="234">
        <f t="shared" si="3"/>
        <v>0</v>
      </c>
    </row>
    <row r="149" spans="1:9" x14ac:dyDescent="0.35">
      <c r="A149" s="238" t="s">
        <v>248</v>
      </c>
      <c r="B149" s="238"/>
      <c r="C149" s="240">
        <v>4.3099999999999996</v>
      </c>
      <c r="D149" s="229" t="s">
        <v>2</v>
      </c>
      <c r="E149" s="238" t="s">
        <v>249</v>
      </c>
      <c r="F149" s="234">
        <f>C149</f>
        <v>4.3099999999999996</v>
      </c>
      <c r="G149" s="229">
        <v>914</v>
      </c>
      <c r="H149" s="229">
        <f>'Calculatietool Free@home 2025'!C250</f>
        <v>0</v>
      </c>
      <c r="I149" s="234">
        <f t="shared" si="3"/>
        <v>0</v>
      </c>
    </row>
    <row r="150" spans="1:9" x14ac:dyDescent="0.35">
      <c r="A150" s="238" t="s">
        <v>184</v>
      </c>
      <c r="B150" s="238"/>
      <c r="C150" s="240">
        <v>4.41</v>
      </c>
      <c r="D150" s="229" t="s">
        <v>2</v>
      </c>
      <c r="E150" s="238" t="s">
        <v>185</v>
      </c>
      <c r="F150" s="234">
        <f>C150-F159</f>
        <v>0.10000000000000053</v>
      </c>
      <c r="G150" s="229">
        <v>212</v>
      </c>
      <c r="H150" s="229">
        <f>H159</f>
        <v>0</v>
      </c>
      <c r="I150" s="234">
        <f t="shared" si="3"/>
        <v>0</v>
      </c>
    </row>
    <row r="151" spans="1:9" x14ac:dyDescent="0.35">
      <c r="A151" s="238" t="s">
        <v>186</v>
      </c>
      <c r="B151" s="238"/>
      <c r="C151" s="240">
        <v>4.3099999999999996</v>
      </c>
      <c r="D151" s="229" t="s">
        <v>2</v>
      </c>
      <c r="E151" s="238" t="s">
        <v>187</v>
      </c>
      <c r="F151" s="234">
        <f>C151-F159</f>
        <v>0</v>
      </c>
      <c r="G151" s="229">
        <v>214</v>
      </c>
      <c r="H151" s="229">
        <f>H159</f>
        <v>0</v>
      </c>
      <c r="I151" s="234">
        <f t="shared" si="3"/>
        <v>0</v>
      </c>
    </row>
    <row r="152" spans="1:9" x14ac:dyDescent="0.35">
      <c r="A152" s="238" t="s">
        <v>128</v>
      </c>
      <c r="B152" s="238"/>
      <c r="C152" s="240">
        <v>5.65</v>
      </c>
      <c r="D152" s="229" t="s">
        <v>2</v>
      </c>
      <c r="E152" s="238" t="s">
        <v>129</v>
      </c>
      <c r="F152" s="234">
        <f>C152-F159</f>
        <v>1.3400000000000007</v>
      </c>
      <c r="G152" s="229">
        <v>81</v>
      </c>
      <c r="H152" s="229">
        <f>H159</f>
        <v>0</v>
      </c>
      <c r="I152" s="234">
        <f t="shared" si="3"/>
        <v>0</v>
      </c>
    </row>
    <row r="153" spans="1:9" x14ac:dyDescent="0.35">
      <c r="A153" s="238" t="s">
        <v>289</v>
      </c>
      <c r="B153" s="238"/>
      <c r="C153" s="240">
        <v>5.65</v>
      </c>
      <c r="D153" s="229" t="s">
        <v>2</v>
      </c>
      <c r="E153" s="238" t="s">
        <v>290</v>
      </c>
      <c r="F153" s="234">
        <f>C153-F159</f>
        <v>1.3400000000000007</v>
      </c>
      <c r="G153" s="229">
        <v>82</v>
      </c>
      <c r="H153" s="229">
        <f>H159</f>
        <v>0</v>
      </c>
      <c r="I153" s="234">
        <f t="shared" si="3"/>
        <v>0</v>
      </c>
    </row>
    <row r="154" spans="1:9" x14ac:dyDescent="0.35">
      <c r="A154" s="238" t="s">
        <v>130</v>
      </c>
      <c r="B154" s="238"/>
      <c r="C154" s="240">
        <v>7.05</v>
      </c>
      <c r="D154" s="229" t="s">
        <v>2</v>
      </c>
      <c r="E154" s="238" t="s">
        <v>131</v>
      </c>
      <c r="F154" s="234">
        <f>C154-F159</f>
        <v>2.74</v>
      </c>
      <c r="G154" s="229">
        <v>83</v>
      </c>
      <c r="H154" s="229">
        <f>H159</f>
        <v>0</v>
      </c>
      <c r="I154" s="234">
        <f t="shared" si="3"/>
        <v>0</v>
      </c>
    </row>
    <row r="155" spans="1:9" x14ac:dyDescent="0.35">
      <c r="A155" s="238" t="s">
        <v>132</v>
      </c>
      <c r="B155" s="238"/>
      <c r="C155" s="240">
        <v>5.65</v>
      </c>
      <c r="D155" s="229" t="s">
        <v>2</v>
      </c>
      <c r="E155" s="238" t="s">
        <v>133</v>
      </c>
      <c r="F155" s="234">
        <f>C155-F159</f>
        <v>1.3400000000000007</v>
      </c>
      <c r="G155" s="229">
        <v>84</v>
      </c>
      <c r="H155" s="229">
        <f>H159</f>
        <v>0</v>
      </c>
      <c r="I155" s="234">
        <f t="shared" si="3"/>
        <v>0</v>
      </c>
    </row>
    <row r="156" spans="1:9" x14ac:dyDescent="0.35">
      <c r="A156" s="238" t="s">
        <v>323</v>
      </c>
      <c r="B156" s="238"/>
      <c r="C156" s="240">
        <v>7.9</v>
      </c>
      <c r="D156" s="229" t="s">
        <v>2</v>
      </c>
      <c r="E156" s="238" t="s">
        <v>324</v>
      </c>
      <c r="F156" s="234">
        <f>C156-F159</f>
        <v>3.5900000000000007</v>
      </c>
      <c r="G156" s="229">
        <v>866</v>
      </c>
      <c r="H156" s="229">
        <f>H159</f>
        <v>0</v>
      </c>
      <c r="I156" s="234">
        <f t="shared" si="3"/>
        <v>0</v>
      </c>
    </row>
    <row r="157" spans="1:9" x14ac:dyDescent="0.35">
      <c r="A157" s="238" t="s">
        <v>389</v>
      </c>
      <c r="B157" s="238"/>
      <c r="C157" s="240">
        <v>7.05</v>
      </c>
      <c r="D157" s="229" t="s">
        <v>2</v>
      </c>
      <c r="E157" s="238" t="s">
        <v>390</v>
      </c>
      <c r="F157" s="234">
        <f>C157-F159</f>
        <v>2.74</v>
      </c>
      <c r="G157" s="229">
        <v>884</v>
      </c>
      <c r="H157" s="229">
        <f>H159</f>
        <v>0</v>
      </c>
      <c r="I157" s="234">
        <f t="shared" si="3"/>
        <v>0</v>
      </c>
    </row>
    <row r="158" spans="1:9" x14ac:dyDescent="0.35">
      <c r="A158" s="238" t="s">
        <v>422</v>
      </c>
      <c r="B158" s="238"/>
      <c r="C158" s="240">
        <v>7.05</v>
      </c>
      <c r="D158" s="229" t="s">
        <v>2</v>
      </c>
      <c r="E158" s="238" t="s">
        <v>423</v>
      </c>
      <c r="F158" s="234">
        <f>C158-F159</f>
        <v>2.74</v>
      </c>
      <c r="G158" s="229">
        <v>885</v>
      </c>
      <c r="H158" s="229">
        <f>H159</f>
        <v>0</v>
      </c>
      <c r="I158" s="234">
        <f t="shared" si="3"/>
        <v>0</v>
      </c>
    </row>
    <row r="159" spans="1:9" x14ac:dyDescent="0.35">
      <c r="A159" s="238" t="s">
        <v>253</v>
      </c>
      <c r="B159" s="238"/>
      <c r="C159" s="240">
        <v>4.3099999999999996</v>
      </c>
      <c r="D159" s="229" t="s">
        <v>2</v>
      </c>
      <c r="E159" s="238" t="s">
        <v>254</v>
      </c>
      <c r="F159" s="234">
        <f>C159</f>
        <v>4.3099999999999996</v>
      </c>
      <c r="G159" s="229">
        <v>914</v>
      </c>
      <c r="H159" s="229">
        <f>'Calculatietool Free@home 2025'!C251</f>
        <v>0</v>
      </c>
      <c r="I159" s="234">
        <f t="shared" si="3"/>
        <v>0</v>
      </c>
    </row>
    <row r="160" spans="1:9" x14ac:dyDescent="0.35">
      <c r="A160" s="238" t="s">
        <v>156</v>
      </c>
      <c r="B160" s="238"/>
      <c r="C160" s="240">
        <v>4.57</v>
      </c>
      <c r="D160" s="229" t="s">
        <v>2</v>
      </c>
      <c r="E160" s="238" t="s">
        <v>157</v>
      </c>
      <c r="F160" s="234">
        <f>C160-F170</f>
        <v>8.0000000000000071E-2</v>
      </c>
      <c r="G160" s="229">
        <v>212</v>
      </c>
      <c r="H160" s="229">
        <f>H170</f>
        <v>0</v>
      </c>
      <c r="I160" s="234">
        <f t="shared" si="3"/>
        <v>0</v>
      </c>
    </row>
    <row r="161" spans="1:9" x14ac:dyDescent="0.35">
      <c r="A161" s="238" t="s">
        <v>158</v>
      </c>
      <c r="B161" s="238"/>
      <c r="C161" s="240">
        <v>4.49</v>
      </c>
      <c r="D161" s="229" t="s">
        <v>2</v>
      </c>
      <c r="E161" s="238" t="s">
        <v>159</v>
      </c>
      <c r="F161" s="234">
        <f>C161-F170</f>
        <v>0</v>
      </c>
      <c r="G161" s="229">
        <v>214</v>
      </c>
      <c r="H161" s="229">
        <f>H170</f>
        <v>0</v>
      </c>
      <c r="I161" s="234">
        <f t="shared" si="3"/>
        <v>0</v>
      </c>
    </row>
    <row r="162" spans="1:9" x14ac:dyDescent="0.35">
      <c r="A162" s="238" t="s">
        <v>341</v>
      </c>
      <c r="B162" s="238"/>
      <c r="C162" s="240">
        <v>10</v>
      </c>
      <c r="D162" s="229" t="s">
        <v>2</v>
      </c>
      <c r="E162" s="238" t="s">
        <v>342</v>
      </c>
      <c r="F162" s="234">
        <f>C162-F170</f>
        <v>5.51</v>
      </c>
      <c r="G162" s="229">
        <v>803</v>
      </c>
      <c r="H162" s="229">
        <f>H170</f>
        <v>0</v>
      </c>
      <c r="I162" s="234">
        <f t="shared" si="3"/>
        <v>0</v>
      </c>
    </row>
    <row r="163" spans="1:9" x14ac:dyDescent="0.35">
      <c r="A163" s="238" t="s">
        <v>86</v>
      </c>
      <c r="B163" s="238"/>
      <c r="C163" s="240">
        <v>7.3</v>
      </c>
      <c r="D163" s="229" t="s">
        <v>2</v>
      </c>
      <c r="E163" s="238" t="s">
        <v>87</v>
      </c>
      <c r="F163" s="234">
        <f>C163-F170</f>
        <v>2.8099999999999996</v>
      </c>
      <c r="G163" s="229">
        <v>81</v>
      </c>
      <c r="H163" s="229">
        <f>H170</f>
        <v>0</v>
      </c>
      <c r="I163" s="234">
        <f t="shared" si="3"/>
        <v>0</v>
      </c>
    </row>
    <row r="164" spans="1:9" x14ac:dyDescent="0.35">
      <c r="A164" s="238" t="s">
        <v>273</v>
      </c>
      <c r="B164" s="238"/>
      <c r="C164" s="240">
        <v>7.3</v>
      </c>
      <c r="D164" s="229" t="s">
        <v>2</v>
      </c>
      <c r="E164" s="238" t="s">
        <v>274</v>
      </c>
      <c r="F164" s="234">
        <f>C164-F170</f>
        <v>2.8099999999999996</v>
      </c>
      <c r="G164" s="229">
        <v>82</v>
      </c>
      <c r="H164" s="229">
        <f>H170</f>
        <v>0</v>
      </c>
      <c r="I164" s="234">
        <f t="shared" si="3"/>
        <v>0</v>
      </c>
    </row>
    <row r="165" spans="1:9" x14ac:dyDescent="0.35">
      <c r="A165" s="238" t="s">
        <v>88</v>
      </c>
      <c r="B165" s="238"/>
      <c r="C165" s="240">
        <v>10</v>
      </c>
      <c r="D165" s="229" t="s">
        <v>2</v>
      </c>
      <c r="E165" s="238" t="s">
        <v>89</v>
      </c>
      <c r="F165" s="234">
        <f>C165-F170</f>
        <v>5.51</v>
      </c>
      <c r="G165" s="229">
        <v>83</v>
      </c>
      <c r="H165" s="229">
        <f>H170</f>
        <v>0</v>
      </c>
      <c r="I165" s="234">
        <f t="shared" si="3"/>
        <v>0</v>
      </c>
    </row>
    <row r="166" spans="1:9" x14ac:dyDescent="0.35">
      <c r="A166" s="238" t="s">
        <v>90</v>
      </c>
      <c r="B166" s="238"/>
      <c r="C166" s="240">
        <v>7.3</v>
      </c>
      <c r="D166" s="229" t="s">
        <v>2</v>
      </c>
      <c r="E166" s="238" t="s">
        <v>91</v>
      </c>
      <c r="F166" s="234">
        <f>C166-F170</f>
        <v>2.8099999999999996</v>
      </c>
      <c r="G166" s="229">
        <v>84</v>
      </c>
      <c r="H166" s="229">
        <f>H170</f>
        <v>0</v>
      </c>
      <c r="I166" s="234">
        <f t="shared" si="3"/>
        <v>0</v>
      </c>
    </row>
    <row r="167" spans="1:9" x14ac:dyDescent="0.35">
      <c r="A167" s="238" t="s">
        <v>307</v>
      </c>
      <c r="B167" s="238"/>
      <c r="C167" s="240">
        <v>10.75</v>
      </c>
      <c r="D167" s="229" t="s">
        <v>2</v>
      </c>
      <c r="E167" s="238" t="s">
        <v>308</v>
      </c>
      <c r="F167" s="234">
        <f>C167-F170</f>
        <v>6.26</v>
      </c>
      <c r="G167" s="229">
        <v>866</v>
      </c>
      <c r="H167" s="229">
        <f>H170</f>
        <v>0</v>
      </c>
      <c r="I167" s="234">
        <f t="shared" si="3"/>
        <v>0</v>
      </c>
    </row>
    <row r="168" spans="1:9" x14ac:dyDescent="0.35">
      <c r="A168" s="238" t="s">
        <v>373</v>
      </c>
      <c r="B168" s="238"/>
      <c r="C168" s="240">
        <v>10</v>
      </c>
      <c r="D168" s="229" t="s">
        <v>2</v>
      </c>
      <c r="E168" s="238" t="s">
        <v>374</v>
      </c>
      <c r="F168" s="234">
        <f>C168-F170</f>
        <v>5.51</v>
      </c>
      <c r="G168" s="229">
        <v>884</v>
      </c>
      <c r="H168" s="229">
        <f>H170</f>
        <v>0</v>
      </c>
      <c r="I168" s="234">
        <f t="shared" si="3"/>
        <v>0</v>
      </c>
    </row>
    <row r="169" spans="1:9" x14ac:dyDescent="0.35">
      <c r="A169" s="238" t="s">
        <v>407</v>
      </c>
      <c r="B169" s="238"/>
      <c r="C169" s="240">
        <v>10</v>
      </c>
      <c r="D169" s="229" t="s">
        <v>2</v>
      </c>
      <c r="E169" s="238" t="s">
        <v>408</v>
      </c>
      <c r="F169" s="234">
        <f>C169-F170</f>
        <v>5.51</v>
      </c>
      <c r="G169" s="229">
        <v>885</v>
      </c>
      <c r="H169" s="229">
        <f>H170</f>
        <v>0</v>
      </c>
      <c r="I169" s="234">
        <f t="shared" si="3"/>
        <v>0</v>
      </c>
    </row>
    <row r="170" spans="1:9" x14ac:dyDescent="0.35">
      <c r="A170" s="238" t="s">
        <v>240</v>
      </c>
      <c r="B170" s="238"/>
      <c r="C170" s="240">
        <v>4.49</v>
      </c>
      <c r="D170" s="229" t="s">
        <v>2</v>
      </c>
      <c r="E170" s="238" t="s">
        <v>241</v>
      </c>
      <c r="F170" s="234">
        <f>C170</f>
        <v>4.49</v>
      </c>
      <c r="G170" s="229">
        <v>914</v>
      </c>
      <c r="H170" s="229">
        <f>'Calculatietool Free@home 2025'!C245</f>
        <v>0</v>
      </c>
      <c r="I170" s="234">
        <f t="shared" si="3"/>
        <v>0</v>
      </c>
    </row>
    <row r="171" spans="1:9" x14ac:dyDescent="0.35">
      <c r="A171" s="238" t="s">
        <v>176</v>
      </c>
      <c r="B171" s="238"/>
      <c r="C171" s="240">
        <v>4.4400000000000004</v>
      </c>
      <c r="D171" s="229" t="s">
        <v>2</v>
      </c>
      <c r="E171" s="238" t="s">
        <v>177</v>
      </c>
      <c r="F171" s="234">
        <f>C171-F181</f>
        <v>0.13000000000000078</v>
      </c>
      <c r="G171" s="229">
        <v>212</v>
      </c>
      <c r="H171" s="229">
        <f>H181</f>
        <v>0</v>
      </c>
      <c r="I171" s="234">
        <f t="shared" si="3"/>
        <v>0</v>
      </c>
    </row>
    <row r="172" spans="1:9" x14ac:dyDescent="0.35">
      <c r="A172" s="238" t="s">
        <v>178</v>
      </c>
      <c r="B172" s="238"/>
      <c r="C172" s="240">
        <v>4.3099999999999996</v>
      </c>
      <c r="D172" s="229" t="s">
        <v>2</v>
      </c>
      <c r="E172" s="238" t="s">
        <v>179</v>
      </c>
      <c r="F172" s="234">
        <f>C172-F181</f>
        <v>0</v>
      </c>
      <c r="G172" s="229">
        <v>214</v>
      </c>
      <c r="H172" s="229">
        <f>H181</f>
        <v>0</v>
      </c>
      <c r="I172" s="234">
        <f t="shared" si="3"/>
        <v>0</v>
      </c>
    </row>
    <row r="173" spans="1:9" x14ac:dyDescent="0.35">
      <c r="A173" s="238" t="s">
        <v>351</v>
      </c>
      <c r="B173" s="238"/>
      <c r="C173" s="240">
        <v>7.05</v>
      </c>
      <c r="D173" s="229" t="s">
        <v>2</v>
      </c>
      <c r="E173" s="238" t="s">
        <v>352</v>
      </c>
      <c r="F173" s="234">
        <f>C173-F181</f>
        <v>2.74</v>
      </c>
      <c r="G173" s="229">
        <v>803</v>
      </c>
      <c r="H173" s="229">
        <f>H181</f>
        <v>0</v>
      </c>
      <c r="I173" s="234">
        <f t="shared" si="3"/>
        <v>0</v>
      </c>
    </row>
    <row r="174" spans="1:9" x14ac:dyDescent="0.35">
      <c r="A174" s="238" t="s">
        <v>116</v>
      </c>
      <c r="B174" s="238"/>
      <c r="C174" s="240">
        <v>5.65</v>
      </c>
      <c r="D174" s="229" t="s">
        <v>2</v>
      </c>
      <c r="E174" s="238" t="s">
        <v>117</v>
      </c>
      <c r="F174" s="234">
        <f>C174-F181</f>
        <v>1.3400000000000007</v>
      </c>
      <c r="G174" s="229">
        <v>81</v>
      </c>
      <c r="H174" s="229">
        <f>H181</f>
        <v>0</v>
      </c>
      <c r="I174" s="234">
        <f t="shared" si="3"/>
        <v>0</v>
      </c>
    </row>
    <row r="175" spans="1:9" x14ac:dyDescent="0.35">
      <c r="A175" s="238" t="s">
        <v>283</v>
      </c>
      <c r="B175" s="238"/>
      <c r="C175" s="240">
        <v>5.65</v>
      </c>
      <c r="D175" s="229" t="s">
        <v>2</v>
      </c>
      <c r="E175" s="238" t="s">
        <v>284</v>
      </c>
      <c r="F175" s="234">
        <f>C175-F181</f>
        <v>1.3400000000000007</v>
      </c>
      <c r="G175" s="229">
        <v>82</v>
      </c>
      <c r="H175" s="229">
        <f>H181</f>
        <v>0</v>
      </c>
      <c r="I175" s="234">
        <f t="shared" si="3"/>
        <v>0</v>
      </c>
    </row>
    <row r="176" spans="1:9" x14ac:dyDescent="0.35">
      <c r="A176" s="238" t="s">
        <v>118</v>
      </c>
      <c r="B176" s="238"/>
      <c r="C176" s="240">
        <v>7.05</v>
      </c>
      <c r="D176" s="229" t="s">
        <v>2</v>
      </c>
      <c r="E176" s="238" t="s">
        <v>119</v>
      </c>
      <c r="F176" s="234">
        <f>C176-F181</f>
        <v>2.74</v>
      </c>
      <c r="G176" s="229">
        <v>83</v>
      </c>
      <c r="H176" s="229">
        <f>H181</f>
        <v>0</v>
      </c>
      <c r="I176" s="234">
        <f t="shared" si="3"/>
        <v>0</v>
      </c>
    </row>
    <row r="177" spans="1:9" x14ac:dyDescent="0.35">
      <c r="A177" s="238" t="s">
        <v>120</v>
      </c>
      <c r="B177" s="238"/>
      <c r="C177" s="240">
        <v>5.65</v>
      </c>
      <c r="D177" s="229" t="s">
        <v>2</v>
      </c>
      <c r="E177" s="238" t="s">
        <v>121</v>
      </c>
      <c r="F177" s="234">
        <f>C177-F181</f>
        <v>1.3400000000000007</v>
      </c>
      <c r="G177" s="229">
        <v>84</v>
      </c>
      <c r="H177" s="229">
        <f>H181</f>
        <v>0</v>
      </c>
      <c r="I177" s="234">
        <f t="shared" si="3"/>
        <v>0</v>
      </c>
    </row>
    <row r="178" spans="1:9" x14ac:dyDescent="0.35">
      <c r="A178" s="238" t="s">
        <v>317</v>
      </c>
      <c r="B178" s="238"/>
      <c r="C178" s="240">
        <v>7.9</v>
      </c>
      <c r="D178" s="229" t="s">
        <v>2</v>
      </c>
      <c r="E178" s="238" t="s">
        <v>318</v>
      </c>
      <c r="F178" s="234">
        <f>C178-F181</f>
        <v>3.5900000000000007</v>
      </c>
      <c r="G178" s="229">
        <v>866</v>
      </c>
      <c r="H178" s="229">
        <f>H181</f>
        <v>0</v>
      </c>
      <c r="I178" s="234">
        <f t="shared" si="3"/>
        <v>0</v>
      </c>
    </row>
    <row r="179" spans="1:9" x14ac:dyDescent="0.35">
      <c r="A179" s="238" t="s">
        <v>383</v>
      </c>
      <c r="B179" s="238"/>
      <c r="C179" s="240">
        <v>7.05</v>
      </c>
      <c r="D179" s="229" t="s">
        <v>2</v>
      </c>
      <c r="E179" s="238" t="s">
        <v>384</v>
      </c>
      <c r="F179" s="234">
        <f>C179-F181</f>
        <v>2.74</v>
      </c>
      <c r="G179" s="229">
        <v>884</v>
      </c>
      <c r="H179" s="229">
        <f>H181</f>
        <v>0</v>
      </c>
      <c r="I179" s="234">
        <f t="shared" si="3"/>
        <v>0</v>
      </c>
    </row>
    <row r="180" spans="1:9" x14ac:dyDescent="0.35">
      <c r="A180" s="238" t="s">
        <v>417</v>
      </c>
      <c r="B180" s="238"/>
      <c r="C180" s="240">
        <v>7.05</v>
      </c>
      <c r="D180" s="229" t="s">
        <v>2</v>
      </c>
      <c r="E180" s="238" t="s">
        <v>418</v>
      </c>
      <c r="F180" s="234">
        <f>C180-F181</f>
        <v>2.74</v>
      </c>
      <c r="G180" s="229">
        <v>885</v>
      </c>
      <c r="H180" s="229">
        <f>H181</f>
        <v>0</v>
      </c>
      <c r="I180" s="234">
        <f t="shared" ref="I180:I221" si="4">F180*H180</f>
        <v>0</v>
      </c>
    </row>
    <row r="181" spans="1:9" x14ac:dyDescent="0.35">
      <c r="A181" s="238" t="s">
        <v>250</v>
      </c>
      <c r="B181" s="238"/>
      <c r="C181" s="240">
        <v>4.3099999999999996</v>
      </c>
      <c r="D181" s="229" t="s">
        <v>2</v>
      </c>
      <c r="E181" s="238" t="s">
        <v>251</v>
      </c>
      <c r="F181" s="234">
        <f>C181</f>
        <v>4.3099999999999996</v>
      </c>
      <c r="G181" s="229">
        <v>914</v>
      </c>
      <c r="H181" s="229">
        <f>'Calculatietool Free@home 2025'!C246</f>
        <v>0</v>
      </c>
      <c r="I181" s="234">
        <f t="shared" si="4"/>
        <v>0</v>
      </c>
    </row>
    <row r="182" spans="1:9" x14ac:dyDescent="0.35">
      <c r="A182" s="238" t="s">
        <v>228</v>
      </c>
      <c r="B182" s="238"/>
      <c r="C182" s="240">
        <v>4.4400000000000004</v>
      </c>
      <c r="D182" s="229" t="s">
        <v>2</v>
      </c>
      <c r="E182" s="238" t="s">
        <v>229</v>
      </c>
      <c r="F182" s="234">
        <f>C182-F192</f>
        <v>0.13000000000000078</v>
      </c>
      <c r="G182" s="229">
        <v>212</v>
      </c>
      <c r="H182" s="229">
        <f>H192</f>
        <v>0</v>
      </c>
      <c r="I182" s="234">
        <f t="shared" si="4"/>
        <v>0</v>
      </c>
    </row>
    <row r="183" spans="1:9" x14ac:dyDescent="0.35">
      <c r="A183" s="238" t="s">
        <v>230</v>
      </c>
      <c r="B183" s="238"/>
      <c r="C183" s="240">
        <v>4.3099999999999996</v>
      </c>
      <c r="D183" s="229" t="s">
        <v>2</v>
      </c>
      <c r="E183" s="238" t="s">
        <v>231</v>
      </c>
      <c r="F183" s="234">
        <f>C183-F192</f>
        <v>0</v>
      </c>
      <c r="G183" s="229">
        <v>214</v>
      </c>
      <c r="H183" s="229">
        <f>H192</f>
        <v>0</v>
      </c>
      <c r="I183" s="234">
        <f t="shared" si="4"/>
        <v>0</v>
      </c>
    </row>
    <row r="184" spans="1:9" x14ac:dyDescent="0.35">
      <c r="A184" s="238" t="s">
        <v>353</v>
      </c>
      <c r="B184" s="238"/>
      <c r="C184" s="240">
        <v>7.05</v>
      </c>
      <c r="D184" s="229" t="s">
        <v>2</v>
      </c>
      <c r="E184" s="238" t="s">
        <v>354</v>
      </c>
      <c r="F184" s="234">
        <f>C184-F192</f>
        <v>2.74</v>
      </c>
      <c r="G184" s="229">
        <v>803</v>
      </c>
      <c r="H184" s="229">
        <f>H192</f>
        <v>0</v>
      </c>
      <c r="I184" s="234">
        <f t="shared" si="4"/>
        <v>0</v>
      </c>
    </row>
    <row r="185" spans="1:9" x14ac:dyDescent="0.35">
      <c r="A185" s="238" t="s">
        <v>222</v>
      </c>
      <c r="B185" s="238"/>
      <c r="C185" s="240">
        <v>5.65</v>
      </c>
      <c r="D185" s="229" t="s">
        <v>2</v>
      </c>
      <c r="E185" s="238" t="s">
        <v>223</v>
      </c>
      <c r="F185" s="234">
        <f>C185-F192</f>
        <v>1.3400000000000007</v>
      </c>
      <c r="G185" s="229">
        <v>81</v>
      </c>
      <c r="H185" s="229">
        <f>H192</f>
        <v>0</v>
      </c>
      <c r="I185" s="234">
        <f t="shared" si="4"/>
        <v>0</v>
      </c>
    </row>
    <row r="186" spans="1:9" x14ac:dyDescent="0.35">
      <c r="A186" s="238" t="s">
        <v>285</v>
      </c>
      <c r="B186" s="238"/>
      <c r="C186" s="240">
        <v>5.65</v>
      </c>
      <c r="D186" s="229" t="s">
        <v>2</v>
      </c>
      <c r="E186" s="238" t="s">
        <v>286</v>
      </c>
      <c r="F186" s="234">
        <f>C186-F192</f>
        <v>1.3400000000000007</v>
      </c>
      <c r="G186" s="229">
        <v>82</v>
      </c>
      <c r="H186" s="229">
        <f>H192</f>
        <v>0</v>
      </c>
      <c r="I186" s="234">
        <f t="shared" si="4"/>
        <v>0</v>
      </c>
    </row>
    <row r="187" spans="1:9" x14ac:dyDescent="0.35">
      <c r="A187" s="238" t="s">
        <v>224</v>
      </c>
      <c r="B187" s="238"/>
      <c r="C187" s="240">
        <v>7.05</v>
      </c>
      <c r="D187" s="229" t="s">
        <v>2</v>
      </c>
      <c r="E187" s="238" t="s">
        <v>225</v>
      </c>
      <c r="F187" s="234">
        <f>C187-F192</f>
        <v>2.74</v>
      </c>
      <c r="G187" s="229">
        <v>83</v>
      </c>
      <c r="H187" s="229">
        <f>H192</f>
        <v>0</v>
      </c>
      <c r="I187" s="234">
        <f t="shared" si="4"/>
        <v>0</v>
      </c>
    </row>
    <row r="188" spans="1:9" x14ac:dyDescent="0.35">
      <c r="A188" s="238" t="s">
        <v>226</v>
      </c>
      <c r="B188" s="238"/>
      <c r="C188" s="240">
        <v>5.65</v>
      </c>
      <c r="D188" s="229" t="s">
        <v>2</v>
      </c>
      <c r="E188" s="238" t="s">
        <v>227</v>
      </c>
      <c r="F188" s="234">
        <f>C188-F192</f>
        <v>1.3400000000000007</v>
      </c>
      <c r="G188" s="229">
        <v>84</v>
      </c>
      <c r="H188" s="229">
        <f>H192</f>
        <v>0</v>
      </c>
      <c r="I188" s="234">
        <f t="shared" si="4"/>
        <v>0</v>
      </c>
    </row>
    <row r="189" spans="1:9" x14ac:dyDescent="0.35">
      <c r="A189" s="238" t="s">
        <v>319</v>
      </c>
      <c r="B189" s="238"/>
      <c r="C189" s="240">
        <v>7.9</v>
      </c>
      <c r="D189" s="229" t="s">
        <v>2</v>
      </c>
      <c r="E189" s="238" t="s">
        <v>320</v>
      </c>
      <c r="F189" s="234">
        <f>C189-F192</f>
        <v>3.5900000000000007</v>
      </c>
      <c r="G189" s="229">
        <v>866</v>
      </c>
      <c r="H189" s="229">
        <f>H192</f>
        <v>0</v>
      </c>
      <c r="I189" s="234">
        <f t="shared" si="4"/>
        <v>0</v>
      </c>
    </row>
    <row r="190" spans="1:9" x14ac:dyDescent="0.35">
      <c r="A190" s="238" t="s">
        <v>385</v>
      </c>
      <c r="B190" s="238"/>
      <c r="C190" s="240">
        <v>7.05</v>
      </c>
      <c r="D190" s="229" t="s">
        <v>2</v>
      </c>
      <c r="E190" s="238" t="s">
        <v>386</v>
      </c>
      <c r="F190" s="234">
        <f>C190-F192</f>
        <v>2.74</v>
      </c>
      <c r="G190" s="229">
        <v>884</v>
      </c>
      <c r="H190" s="229">
        <f>H192</f>
        <v>0</v>
      </c>
      <c r="I190" s="234">
        <f t="shared" si="4"/>
        <v>0</v>
      </c>
    </row>
    <row r="191" spans="1:9" x14ac:dyDescent="0.35">
      <c r="A191" s="238" t="s">
        <v>419</v>
      </c>
      <c r="B191" s="238"/>
      <c r="C191" s="240">
        <v>7.05</v>
      </c>
      <c r="D191" s="229" t="s">
        <v>2</v>
      </c>
      <c r="E191" s="238" t="s">
        <v>386</v>
      </c>
      <c r="F191" s="234">
        <f>C191-F192</f>
        <v>2.74</v>
      </c>
      <c r="G191" s="229">
        <v>885</v>
      </c>
      <c r="H191" s="229">
        <f>H192</f>
        <v>0</v>
      </c>
      <c r="I191" s="234">
        <f t="shared" si="4"/>
        <v>0</v>
      </c>
    </row>
    <row r="192" spans="1:9" x14ac:dyDescent="0.35">
      <c r="A192" s="238" t="s">
        <v>255</v>
      </c>
      <c r="B192" s="238"/>
      <c r="C192" s="240">
        <v>4.3099999999999996</v>
      </c>
      <c r="D192" s="229" t="s">
        <v>2</v>
      </c>
      <c r="E192" s="238" t="s">
        <v>256</v>
      </c>
      <c r="F192" s="234">
        <f>C192</f>
        <v>4.3099999999999996</v>
      </c>
      <c r="G192" s="229">
        <v>914</v>
      </c>
      <c r="H192" s="229">
        <f>'Calculatietool Free@home 2025'!C247</f>
        <v>0</v>
      </c>
      <c r="I192" s="234">
        <f t="shared" si="4"/>
        <v>0</v>
      </c>
    </row>
    <row r="193" spans="1:9" x14ac:dyDescent="0.35">
      <c r="A193" s="238" t="s">
        <v>188</v>
      </c>
      <c r="B193" s="238"/>
      <c r="C193" s="240">
        <v>7.8</v>
      </c>
      <c r="D193" s="229" t="s">
        <v>2</v>
      </c>
      <c r="E193" s="238" t="s">
        <v>189</v>
      </c>
      <c r="F193" s="234">
        <f>C193-F203</f>
        <v>9.9999999999999645E-2</v>
      </c>
      <c r="G193" s="229">
        <v>212</v>
      </c>
      <c r="H193" s="229">
        <f>H203</f>
        <v>0</v>
      </c>
      <c r="I193" s="234">
        <f t="shared" si="4"/>
        <v>0</v>
      </c>
    </row>
    <row r="194" spans="1:9" x14ac:dyDescent="0.35">
      <c r="A194" s="238" t="s">
        <v>190</v>
      </c>
      <c r="B194" s="238"/>
      <c r="C194" s="240">
        <v>7.7</v>
      </c>
      <c r="D194" s="229" t="s">
        <v>2</v>
      </c>
      <c r="E194" s="238" t="s">
        <v>191</v>
      </c>
      <c r="F194" s="234">
        <f>C193-F203</f>
        <v>9.9999999999999645E-2</v>
      </c>
      <c r="G194" s="229">
        <v>214</v>
      </c>
      <c r="H194" s="229">
        <f>H203</f>
        <v>0</v>
      </c>
      <c r="I194" s="234">
        <f t="shared" si="4"/>
        <v>0</v>
      </c>
    </row>
    <row r="195" spans="1:9" x14ac:dyDescent="0.35">
      <c r="A195" s="238" t="s">
        <v>357</v>
      </c>
      <c r="B195" s="238"/>
      <c r="C195" s="240">
        <v>15.2</v>
      </c>
      <c r="D195" s="229" t="s">
        <v>2</v>
      </c>
      <c r="E195" s="238" t="s">
        <v>358</v>
      </c>
      <c r="F195" s="234">
        <f>C195-F203</f>
        <v>7.4999999999999991</v>
      </c>
      <c r="G195" s="229">
        <v>803</v>
      </c>
      <c r="H195" s="229">
        <f>H203</f>
        <v>0</v>
      </c>
      <c r="I195" s="234">
        <f t="shared" si="4"/>
        <v>0</v>
      </c>
    </row>
    <row r="196" spans="1:9" x14ac:dyDescent="0.35">
      <c r="A196" s="238" t="s">
        <v>134</v>
      </c>
      <c r="B196" s="238"/>
      <c r="C196" s="240">
        <v>10.6</v>
      </c>
      <c r="D196" s="229" t="s">
        <v>2</v>
      </c>
      <c r="E196" s="238" t="s">
        <v>135</v>
      </c>
      <c r="F196" s="234">
        <f>C196-F203</f>
        <v>2.8999999999999995</v>
      </c>
      <c r="G196" s="229">
        <v>81</v>
      </c>
      <c r="H196" s="229">
        <f>H203</f>
        <v>0</v>
      </c>
      <c r="I196" s="234">
        <f t="shared" si="4"/>
        <v>0</v>
      </c>
    </row>
    <row r="197" spans="1:9" x14ac:dyDescent="0.35">
      <c r="A197" s="238" t="s">
        <v>291</v>
      </c>
      <c r="B197" s="238"/>
      <c r="C197" s="240">
        <v>10.6</v>
      </c>
      <c r="D197" s="229" t="s">
        <v>2</v>
      </c>
      <c r="E197" s="238" t="s">
        <v>292</v>
      </c>
      <c r="F197" s="234">
        <f>C197-F203</f>
        <v>2.8999999999999995</v>
      </c>
      <c r="G197" s="229">
        <v>82</v>
      </c>
      <c r="H197" s="229">
        <f>H203</f>
        <v>0</v>
      </c>
      <c r="I197" s="234">
        <f t="shared" si="4"/>
        <v>0</v>
      </c>
    </row>
    <row r="198" spans="1:9" x14ac:dyDescent="0.35">
      <c r="A198" s="238" t="s">
        <v>136</v>
      </c>
      <c r="B198" s="238"/>
      <c r="C198" s="240">
        <v>15.2</v>
      </c>
      <c r="D198" s="229" t="s">
        <v>2</v>
      </c>
      <c r="E198" s="238" t="s">
        <v>137</v>
      </c>
      <c r="F198" s="234">
        <f>C198-F203</f>
        <v>7.4999999999999991</v>
      </c>
      <c r="G198" s="229">
        <v>83</v>
      </c>
      <c r="H198" s="229">
        <f>H203</f>
        <v>0</v>
      </c>
      <c r="I198" s="234">
        <f t="shared" si="4"/>
        <v>0</v>
      </c>
    </row>
    <row r="199" spans="1:9" x14ac:dyDescent="0.35">
      <c r="A199" s="238" t="s">
        <v>138</v>
      </c>
      <c r="B199" s="238"/>
      <c r="C199" s="240">
        <v>10.6</v>
      </c>
      <c r="D199" s="229" t="s">
        <v>2</v>
      </c>
      <c r="E199" s="238" t="s">
        <v>139</v>
      </c>
      <c r="F199" s="234">
        <f>C199-F203</f>
        <v>2.8999999999999995</v>
      </c>
      <c r="G199" s="229">
        <v>84</v>
      </c>
      <c r="H199" s="229">
        <f>H203</f>
        <v>0</v>
      </c>
      <c r="I199" s="234">
        <f t="shared" si="4"/>
        <v>0</v>
      </c>
    </row>
    <row r="200" spans="1:9" x14ac:dyDescent="0.35">
      <c r="A200" s="238" t="s">
        <v>325</v>
      </c>
      <c r="B200" s="238"/>
      <c r="C200" s="240">
        <v>16.100000000000001</v>
      </c>
      <c r="D200" s="229" t="s">
        <v>2</v>
      </c>
      <c r="E200" s="238" t="s">
        <v>326</v>
      </c>
      <c r="F200" s="234">
        <f>C200-F203</f>
        <v>8.4000000000000021</v>
      </c>
      <c r="G200" s="229">
        <v>866</v>
      </c>
      <c r="H200" s="229">
        <f>H203</f>
        <v>0</v>
      </c>
      <c r="I200" s="234">
        <f t="shared" si="4"/>
        <v>0</v>
      </c>
    </row>
    <row r="201" spans="1:9" x14ac:dyDescent="0.35">
      <c r="A201" s="238" t="s">
        <v>391</v>
      </c>
      <c r="B201" s="238"/>
      <c r="C201" s="240">
        <v>15.2</v>
      </c>
      <c r="D201" s="229" t="s">
        <v>2</v>
      </c>
      <c r="E201" s="238" t="s">
        <v>392</v>
      </c>
      <c r="F201" s="234">
        <f>C201-F203</f>
        <v>7.4999999999999991</v>
      </c>
      <c r="G201" s="229">
        <v>884</v>
      </c>
      <c r="H201" s="229">
        <f>H203</f>
        <v>0</v>
      </c>
      <c r="I201" s="234">
        <f t="shared" si="4"/>
        <v>0</v>
      </c>
    </row>
    <row r="202" spans="1:9" x14ac:dyDescent="0.35">
      <c r="A202" s="238" t="s">
        <v>424</v>
      </c>
      <c r="B202" s="238"/>
      <c r="C202" s="240">
        <v>15.2</v>
      </c>
      <c r="D202" s="229" t="s">
        <v>2</v>
      </c>
      <c r="E202" s="238" t="s">
        <v>425</v>
      </c>
      <c r="F202" s="234">
        <f>C202-F203</f>
        <v>7.4999999999999991</v>
      </c>
      <c r="G202" s="229">
        <v>885</v>
      </c>
      <c r="H202" s="229">
        <f>H203</f>
        <v>0</v>
      </c>
      <c r="I202" s="234">
        <f t="shared" si="4"/>
        <v>0</v>
      </c>
    </row>
    <row r="203" spans="1:9" x14ac:dyDescent="0.35">
      <c r="A203" s="238" t="s">
        <v>257</v>
      </c>
      <c r="B203" s="238"/>
      <c r="C203" s="240">
        <v>7.7</v>
      </c>
      <c r="D203" s="229" t="s">
        <v>2</v>
      </c>
      <c r="E203" s="238" t="s">
        <v>258</v>
      </c>
      <c r="F203" s="234">
        <f>C203</f>
        <v>7.7</v>
      </c>
      <c r="G203" s="229">
        <v>914</v>
      </c>
      <c r="H203" s="229">
        <f>'Calculatietool Free@home 2025'!C238</f>
        <v>0</v>
      </c>
      <c r="I203" s="234">
        <f t="shared" si="4"/>
        <v>0</v>
      </c>
    </row>
    <row r="204" spans="1:9" x14ac:dyDescent="0.35">
      <c r="A204" s="238" t="s">
        <v>218</v>
      </c>
      <c r="B204" s="238"/>
      <c r="C204" s="240">
        <v>7.8</v>
      </c>
      <c r="D204" s="229" t="s">
        <v>2</v>
      </c>
      <c r="E204" s="238" t="s">
        <v>219</v>
      </c>
      <c r="F204" s="234">
        <f>C204-F214</f>
        <v>9.9999999999999645E-2</v>
      </c>
      <c r="G204" s="229">
        <v>212</v>
      </c>
      <c r="H204" s="229">
        <f>H214</f>
        <v>0</v>
      </c>
      <c r="I204" s="234">
        <f t="shared" si="4"/>
        <v>0</v>
      </c>
    </row>
    <row r="205" spans="1:9" x14ac:dyDescent="0.35">
      <c r="A205" s="238" t="s">
        <v>220</v>
      </c>
      <c r="B205" s="238"/>
      <c r="C205" s="240">
        <v>7.7</v>
      </c>
      <c r="D205" s="229" t="s">
        <v>2</v>
      </c>
      <c r="E205" s="238" t="s">
        <v>221</v>
      </c>
      <c r="F205" s="234">
        <f>C204-F214</f>
        <v>9.9999999999999645E-2</v>
      </c>
      <c r="G205" s="229">
        <v>214</v>
      </c>
      <c r="H205" s="229">
        <f>H214</f>
        <v>0</v>
      </c>
      <c r="I205" s="234">
        <f t="shared" si="4"/>
        <v>0</v>
      </c>
    </row>
    <row r="206" spans="1:9" x14ac:dyDescent="0.35">
      <c r="A206" s="238" t="s">
        <v>363</v>
      </c>
      <c r="B206" s="238"/>
      <c r="C206" s="240">
        <v>15.2</v>
      </c>
      <c r="D206" s="229" t="s">
        <v>2</v>
      </c>
      <c r="E206" s="238" t="s">
        <v>364</v>
      </c>
      <c r="F206" s="234">
        <f>C206-F214</f>
        <v>7.4999999999999991</v>
      </c>
      <c r="G206" s="229">
        <v>803</v>
      </c>
      <c r="H206" s="229">
        <f>H214</f>
        <v>0</v>
      </c>
      <c r="I206" s="234">
        <f t="shared" si="4"/>
        <v>0</v>
      </c>
    </row>
    <row r="207" spans="1:9" x14ac:dyDescent="0.35">
      <c r="A207" s="238" t="s">
        <v>212</v>
      </c>
      <c r="B207" s="238"/>
      <c r="C207" s="240">
        <v>10.6</v>
      </c>
      <c r="D207" s="229" t="s">
        <v>2</v>
      </c>
      <c r="E207" s="238" t="s">
        <v>213</v>
      </c>
      <c r="F207" s="234">
        <f>C207-F214</f>
        <v>2.8999999999999995</v>
      </c>
      <c r="G207" s="229">
        <v>81</v>
      </c>
      <c r="H207" s="229">
        <f>H214</f>
        <v>0</v>
      </c>
      <c r="I207" s="234">
        <f t="shared" si="4"/>
        <v>0</v>
      </c>
    </row>
    <row r="208" spans="1:9" x14ac:dyDescent="0.35">
      <c r="A208" s="238" t="s">
        <v>297</v>
      </c>
      <c r="B208" s="238"/>
      <c r="C208" s="240">
        <v>10.6</v>
      </c>
      <c r="D208" s="229" t="s">
        <v>2</v>
      </c>
      <c r="E208" s="238" t="s">
        <v>298</v>
      </c>
      <c r="F208" s="234">
        <f>C208-F214</f>
        <v>2.8999999999999995</v>
      </c>
      <c r="G208" s="229">
        <v>82</v>
      </c>
      <c r="H208" s="229">
        <f>H214</f>
        <v>0</v>
      </c>
      <c r="I208" s="234">
        <f t="shared" si="4"/>
        <v>0</v>
      </c>
    </row>
    <row r="209" spans="1:9" x14ac:dyDescent="0.35">
      <c r="A209" s="238" t="s">
        <v>214</v>
      </c>
      <c r="B209" s="238"/>
      <c r="C209" s="240">
        <v>15.2</v>
      </c>
      <c r="D209" s="229" t="s">
        <v>2</v>
      </c>
      <c r="E209" s="238" t="s">
        <v>215</v>
      </c>
      <c r="F209" s="234">
        <f>C209-F214</f>
        <v>7.4999999999999991</v>
      </c>
      <c r="G209" s="229">
        <v>83</v>
      </c>
      <c r="H209" s="229">
        <f>H214</f>
        <v>0</v>
      </c>
      <c r="I209" s="234">
        <f t="shared" si="4"/>
        <v>0</v>
      </c>
    </row>
    <row r="210" spans="1:9" x14ac:dyDescent="0.35">
      <c r="A210" s="238" t="s">
        <v>216</v>
      </c>
      <c r="B210" s="238"/>
      <c r="C210" s="240">
        <v>10.6</v>
      </c>
      <c r="D210" s="229" t="s">
        <v>2</v>
      </c>
      <c r="E210" s="238" t="s">
        <v>217</v>
      </c>
      <c r="F210" s="234">
        <f>C210-F214</f>
        <v>2.8999999999999995</v>
      </c>
      <c r="G210" s="229">
        <v>84</v>
      </c>
      <c r="H210" s="229">
        <f>H214</f>
        <v>0</v>
      </c>
      <c r="I210" s="234">
        <f t="shared" si="4"/>
        <v>0</v>
      </c>
    </row>
    <row r="211" spans="1:9" x14ac:dyDescent="0.35">
      <c r="A211" s="238" t="s">
        <v>331</v>
      </c>
      <c r="B211" s="238"/>
      <c r="C211" s="240">
        <v>16.100000000000001</v>
      </c>
      <c r="D211" s="229" t="s">
        <v>2</v>
      </c>
      <c r="E211" s="238" t="s">
        <v>332</v>
      </c>
      <c r="F211" s="234">
        <f>C211-F214</f>
        <v>8.4000000000000021</v>
      </c>
      <c r="G211" s="229">
        <v>866</v>
      </c>
      <c r="H211" s="229">
        <f>H214</f>
        <v>0</v>
      </c>
      <c r="I211" s="234">
        <f t="shared" si="4"/>
        <v>0</v>
      </c>
    </row>
    <row r="212" spans="1:9" x14ac:dyDescent="0.35">
      <c r="A212" s="238" t="s">
        <v>397</v>
      </c>
      <c r="B212" s="238"/>
      <c r="C212" s="240">
        <v>15.2</v>
      </c>
      <c r="D212" s="229" t="s">
        <v>2</v>
      </c>
      <c r="E212" s="238" t="s">
        <v>398</v>
      </c>
      <c r="F212" s="234">
        <f>C212-F214</f>
        <v>7.4999999999999991</v>
      </c>
      <c r="G212" s="229">
        <v>884</v>
      </c>
      <c r="H212" s="229">
        <f>H214</f>
        <v>0</v>
      </c>
      <c r="I212" s="234">
        <f t="shared" si="4"/>
        <v>0</v>
      </c>
    </row>
    <row r="213" spans="1:9" x14ac:dyDescent="0.35">
      <c r="A213" s="238" t="s">
        <v>430</v>
      </c>
      <c r="B213" s="238"/>
      <c r="C213" s="240">
        <v>15.2</v>
      </c>
      <c r="D213" s="229" t="s">
        <v>2</v>
      </c>
      <c r="E213" s="238" t="s">
        <v>431</v>
      </c>
      <c r="F213" s="234">
        <f>C213-F214</f>
        <v>7.4999999999999991</v>
      </c>
      <c r="G213" s="229">
        <v>885</v>
      </c>
      <c r="H213" s="229">
        <f>H214</f>
        <v>0</v>
      </c>
      <c r="I213" s="234">
        <f t="shared" si="4"/>
        <v>0</v>
      </c>
    </row>
    <row r="214" spans="1:9" x14ac:dyDescent="0.35">
      <c r="A214" s="238" t="s">
        <v>432</v>
      </c>
      <c r="B214" s="238"/>
      <c r="C214" s="240">
        <v>7.7</v>
      </c>
      <c r="D214" s="229" t="s">
        <v>2</v>
      </c>
      <c r="E214" s="238" t="s">
        <v>433</v>
      </c>
      <c r="F214" s="234">
        <f>C214</f>
        <v>7.7</v>
      </c>
      <c r="G214" s="229">
        <v>914</v>
      </c>
      <c r="H214" s="229">
        <f>'Calculatietool Free@home 2025'!C239</f>
        <v>0</v>
      </c>
      <c r="I214" s="234">
        <f t="shared" si="4"/>
        <v>0</v>
      </c>
    </row>
    <row r="215" spans="1:9" x14ac:dyDescent="0.35">
      <c r="A215" s="238" t="s">
        <v>500</v>
      </c>
      <c r="B215" s="238"/>
      <c r="C215" s="240">
        <v>5.65</v>
      </c>
      <c r="D215" s="229" t="s">
        <v>2</v>
      </c>
      <c r="E215" s="238" t="s">
        <v>535</v>
      </c>
      <c r="F215" s="234">
        <f>C215-F217</f>
        <v>1.3400000000000007</v>
      </c>
      <c r="G215" s="229">
        <v>81</v>
      </c>
      <c r="H215" s="229">
        <f>H217</f>
        <v>0</v>
      </c>
      <c r="I215" s="234">
        <f t="shared" si="4"/>
        <v>0</v>
      </c>
    </row>
    <row r="216" spans="1:9" x14ac:dyDescent="0.35">
      <c r="A216" s="238" t="s">
        <v>501</v>
      </c>
      <c r="B216" s="238"/>
      <c r="C216" s="240">
        <v>5.65</v>
      </c>
      <c r="D216" s="229" t="s">
        <v>2</v>
      </c>
      <c r="E216" s="238" t="s">
        <v>537</v>
      </c>
      <c r="F216" s="234">
        <f>C216-F217</f>
        <v>1.3400000000000007</v>
      </c>
      <c r="G216" s="229">
        <v>84</v>
      </c>
      <c r="H216" s="229">
        <f>H217</f>
        <v>0</v>
      </c>
      <c r="I216" s="234">
        <f t="shared" si="4"/>
        <v>0</v>
      </c>
    </row>
    <row r="217" spans="1:9" x14ac:dyDescent="0.35">
      <c r="A217" s="238" t="s">
        <v>477</v>
      </c>
      <c r="B217" s="238"/>
      <c r="C217" s="240">
        <v>4.3099999999999996</v>
      </c>
      <c r="D217" s="229" t="s">
        <v>2</v>
      </c>
      <c r="E217" s="238" t="s">
        <v>539</v>
      </c>
      <c r="F217" s="234">
        <f>C217</f>
        <v>4.3099999999999996</v>
      </c>
      <c r="G217" s="229">
        <v>914</v>
      </c>
      <c r="H217" s="229">
        <f>'Calculatietool Free@home 2025'!C253</f>
        <v>0</v>
      </c>
      <c r="I217" s="234">
        <f t="shared" si="4"/>
        <v>0</v>
      </c>
    </row>
    <row r="218" spans="1:9" x14ac:dyDescent="0.35">
      <c r="A218" s="238" t="s">
        <v>502</v>
      </c>
      <c r="B218" s="238"/>
      <c r="C218" s="240">
        <v>5.65</v>
      </c>
      <c r="D218" s="229" t="s">
        <v>2</v>
      </c>
      <c r="E218" s="238" t="s">
        <v>536</v>
      </c>
      <c r="F218" s="234">
        <f>C218-F221</f>
        <v>1.3400000000000007</v>
      </c>
      <c r="G218" s="229">
        <v>81</v>
      </c>
      <c r="H218" s="229">
        <f>H221</f>
        <v>0</v>
      </c>
      <c r="I218" s="234">
        <f t="shared" si="4"/>
        <v>0</v>
      </c>
    </row>
    <row r="219" spans="1:9" x14ac:dyDescent="0.35">
      <c r="A219" s="238" t="s">
        <v>503</v>
      </c>
      <c r="B219" s="238"/>
      <c r="C219" s="240">
        <v>5.65</v>
      </c>
      <c r="D219" s="229" t="s">
        <v>2</v>
      </c>
      <c r="E219" s="238" t="s">
        <v>538</v>
      </c>
      <c r="F219" s="234">
        <f>C219-F221</f>
        <v>1.3400000000000007</v>
      </c>
      <c r="G219" s="229">
        <v>84</v>
      </c>
      <c r="H219" s="229">
        <f>H221</f>
        <v>0</v>
      </c>
      <c r="I219" s="234">
        <f t="shared" si="4"/>
        <v>0</v>
      </c>
    </row>
    <row r="220" spans="1:9" x14ac:dyDescent="0.35">
      <c r="A220" s="238" t="s">
        <v>504</v>
      </c>
      <c r="B220" s="238"/>
      <c r="C220" s="240">
        <v>7.05</v>
      </c>
      <c r="D220" s="229" t="s">
        <v>2</v>
      </c>
      <c r="E220" s="238" t="s">
        <v>536</v>
      </c>
      <c r="F220" s="234">
        <f>C220-F221</f>
        <v>2.74</v>
      </c>
      <c r="G220" s="229">
        <v>885</v>
      </c>
      <c r="H220" s="229">
        <f>H221</f>
        <v>0</v>
      </c>
      <c r="I220" s="234">
        <f t="shared" si="4"/>
        <v>0</v>
      </c>
    </row>
    <row r="221" spans="1:9" x14ac:dyDescent="0.35">
      <c r="A221" s="238" t="s">
        <v>478</v>
      </c>
      <c r="B221" s="238"/>
      <c r="C221" s="240">
        <v>4.3099999999999996</v>
      </c>
      <c r="D221" s="229" t="s">
        <v>2</v>
      </c>
      <c r="E221" s="238" t="s">
        <v>540</v>
      </c>
      <c r="F221" s="234">
        <f>C221</f>
        <v>4.3099999999999996</v>
      </c>
      <c r="G221" s="229">
        <v>914</v>
      </c>
      <c r="H221" s="229">
        <f>'Calculatietool Free@home 2025'!C254</f>
        <v>0</v>
      </c>
      <c r="I221" s="234">
        <f t="shared" si="4"/>
        <v>0</v>
      </c>
    </row>
    <row r="222" spans="1:9" x14ac:dyDescent="0.35">
      <c r="A222" s="238" t="s">
        <v>1288</v>
      </c>
      <c r="B222" s="238"/>
      <c r="C222" s="240">
        <v>57.2</v>
      </c>
      <c r="D222" s="229" t="s">
        <v>8</v>
      </c>
      <c r="E222" s="238" t="s">
        <v>10</v>
      </c>
    </row>
    <row r="223" spans="1:9" x14ac:dyDescent="0.35">
      <c r="A223" s="238" t="s">
        <v>12</v>
      </c>
      <c r="B223" s="238"/>
      <c r="C223" s="240">
        <v>213</v>
      </c>
      <c r="D223" s="229" t="s">
        <v>8</v>
      </c>
      <c r="E223" s="238" t="s">
        <v>13</v>
      </c>
    </row>
    <row r="224" spans="1:9" x14ac:dyDescent="0.35">
      <c r="A224" s="238" t="s">
        <v>1289</v>
      </c>
      <c r="B224" s="238"/>
      <c r="C224" s="240">
        <v>87</v>
      </c>
      <c r="D224" s="229" t="s">
        <v>8</v>
      </c>
      <c r="E224" s="238" t="s">
        <v>11</v>
      </c>
    </row>
    <row r="225" spans="1:5" x14ac:dyDescent="0.35">
      <c r="A225" s="238" t="s">
        <v>781</v>
      </c>
      <c r="B225" s="238"/>
      <c r="D225" s="229" t="s">
        <v>8</v>
      </c>
      <c r="E225" s="238" t="s">
        <v>14</v>
      </c>
    </row>
    <row r="226" spans="1:5" x14ac:dyDescent="0.35">
      <c r="A226" s="238" t="s">
        <v>15</v>
      </c>
      <c r="B226" s="238"/>
      <c r="C226" s="240">
        <v>472</v>
      </c>
      <c r="D226" s="229" t="s">
        <v>8</v>
      </c>
      <c r="E226" s="238" t="s">
        <v>16</v>
      </c>
    </row>
    <row r="227" spans="1:5" x14ac:dyDescent="0.35">
      <c r="A227" s="238" t="s">
        <v>608</v>
      </c>
      <c r="B227" s="238"/>
      <c r="C227" s="240">
        <v>497</v>
      </c>
      <c r="D227" s="229" t="s">
        <v>8</v>
      </c>
      <c r="E227" s="229" t="s">
        <v>613</v>
      </c>
    </row>
    <row r="228" spans="1:5" x14ac:dyDescent="0.35">
      <c r="A228" s="238" t="s">
        <v>782</v>
      </c>
      <c r="B228" s="238"/>
      <c r="D228" s="229" t="s">
        <v>8</v>
      </c>
      <c r="E228" s="238" t="s">
        <v>20</v>
      </c>
    </row>
    <row r="229" spans="1:5" x14ac:dyDescent="0.35">
      <c r="A229" s="238" t="s">
        <v>17</v>
      </c>
      <c r="B229" s="238"/>
      <c r="C229" s="240">
        <v>241</v>
      </c>
      <c r="D229" s="229" t="s">
        <v>8</v>
      </c>
      <c r="E229" s="238" t="s">
        <v>18</v>
      </c>
    </row>
    <row r="230" spans="1:5" x14ac:dyDescent="0.35">
      <c r="A230" s="238" t="s">
        <v>19</v>
      </c>
      <c r="B230" s="238"/>
      <c r="C230" s="240">
        <v>278</v>
      </c>
      <c r="D230" s="229" t="s">
        <v>8</v>
      </c>
      <c r="E230" s="238" t="s">
        <v>532</v>
      </c>
    </row>
    <row r="231" spans="1:5" x14ac:dyDescent="0.35">
      <c r="A231" s="238" t="s">
        <v>27</v>
      </c>
      <c r="B231" s="238"/>
      <c r="C231" s="240">
        <v>278</v>
      </c>
      <c r="D231" s="229" t="s">
        <v>2</v>
      </c>
      <c r="E231" s="238" t="s">
        <v>28</v>
      </c>
    </row>
    <row r="232" spans="1:5" x14ac:dyDescent="0.35">
      <c r="A232" s="238" t="s">
        <v>607</v>
      </c>
      <c r="B232" s="238"/>
      <c r="C232" s="239">
        <v>101</v>
      </c>
      <c r="D232" s="229" t="s">
        <v>3</v>
      </c>
      <c r="E232" s="238" t="s">
        <v>4</v>
      </c>
    </row>
    <row r="233" spans="1:5" x14ac:dyDescent="0.35">
      <c r="A233" s="238" t="s">
        <v>518</v>
      </c>
      <c r="B233" s="238"/>
      <c r="C233" s="240">
        <v>437</v>
      </c>
      <c r="D233" s="229" t="s">
        <v>8</v>
      </c>
      <c r="E233" s="238" t="s">
        <v>533</v>
      </c>
    </row>
    <row r="234" spans="1:5" x14ac:dyDescent="0.35">
      <c r="A234" s="238" t="s">
        <v>519</v>
      </c>
      <c r="B234" s="238"/>
      <c r="C234" s="240">
        <v>656</v>
      </c>
      <c r="D234" s="229" t="s">
        <v>8</v>
      </c>
      <c r="E234" s="238" t="s">
        <v>534</v>
      </c>
    </row>
    <row r="235" spans="1:5" x14ac:dyDescent="0.35">
      <c r="A235" s="238"/>
      <c r="B235" s="238"/>
      <c r="E235" s="238"/>
    </row>
    <row r="236" spans="1:5" x14ac:dyDescent="0.35">
      <c r="A236" s="238" t="s">
        <v>628</v>
      </c>
      <c r="B236" s="238"/>
      <c r="C236" s="239">
        <v>95.7</v>
      </c>
      <c r="D236" s="229" t="s">
        <v>436</v>
      </c>
      <c r="E236" s="238" t="s">
        <v>543</v>
      </c>
    </row>
    <row r="237" spans="1:5" x14ac:dyDescent="0.35">
      <c r="A237" s="238" t="s">
        <v>521</v>
      </c>
      <c r="B237" s="238"/>
      <c r="C237" s="240">
        <v>521</v>
      </c>
      <c r="D237" s="229" t="s">
        <v>2</v>
      </c>
      <c r="E237" s="238" t="s">
        <v>531</v>
      </c>
    </row>
    <row r="238" spans="1:5" x14ac:dyDescent="0.35">
      <c r="A238" s="238" t="s">
        <v>541</v>
      </c>
      <c r="B238" s="238"/>
      <c r="C238" s="239">
        <v>39.700000000000003</v>
      </c>
      <c r="D238" s="229" t="s">
        <v>3</v>
      </c>
      <c r="E238" s="238" t="s">
        <v>542</v>
      </c>
    </row>
    <row r="239" spans="1:5" x14ac:dyDescent="0.35">
      <c r="A239" s="238" t="s">
        <v>5</v>
      </c>
      <c r="B239" s="238"/>
      <c r="C239" s="239">
        <v>39.700000000000003</v>
      </c>
      <c r="D239" s="229" t="s">
        <v>3</v>
      </c>
      <c r="E239" s="238" t="s">
        <v>6</v>
      </c>
    </row>
    <row r="240" spans="1:5" x14ac:dyDescent="0.35">
      <c r="A240" s="238"/>
      <c r="B240" s="238"/>
      <c r="E240" s="238"/>
    </row>
    <row r="241" spans="1:9" x14ac:dyDescent="0.35">
      <c r="A241" s="229" t="s">
        <v>545</v>
      </c>
      <c r="C241" s="240">
        <v>4.4400000000000004</v>
      </c>
      <c r="D241" s="229" t="s">
        <v>2</v>
      </c>
      <c r="E241" s="229" t="s">
        <v>564</v>
      </c>
      <c r="F241" s="234">
        <f>C241-F217</f>
        <v>0.13000000000000078</v>
      </c>
      <c r="G241" s="229">
        <v>212</v>
      </c>
      <c r="H241" s="229">
        <f>H217</f>
        <v>0</v>
      </c>
      <c r="I241" s="234">
        <f>F241*H241</f>
        <v>0</v>
      </c>
    </row>
    <row r="242" spans="1:9" x14ac:dyDescent="0.35">
      <c r="A242" s="229" t="s">
        <v>551</v>
      </c>
      <c r="C242" s="240">
        <v>4.3099999999999996</v>
      </c>
      <c r="D242" s="229" t="s">
        <v>2</v>
      </c>
      <c r="E242" s="229" t="s">
        <v>565</v>
      </c>
      <c r="F242" s="234">
        <f>C242-F217</f>
        <v>0</v>
      </c>
      <c r="G242" s="229">
        <v>214</v>
      </c>
      <c r="H242" s="229">
        <f>H217</f>
        <v>0</v>
      </c>
      <c r="I242" s="234">
        <f t="shared" ref="I242:I253" si="5">F242*H242</f>
        <v>0</v>
      </c>
    </row>
    <row r="243" spans="1:9" x14ac:dyDescent="0.35">
      <c r="A243" s="229" t="s">
        <v>546</v>
      </c>
      <c r="C243" s="240">
        <v>5.65</v>
      </c>
      <c r="D243" s="229" t="s">
        <v>2</v>
      </c>
      <c r="E243" s="229" t="s">
        <v>566</v>
      </c>
      <c r="F243" s="234">
        <f>C243-F217</f>
        <v>1.3400000000000007</v>
      </c>
      <c r="G243" s="229">
        <v>82</v>
      </c>
      <c r="H243" s="229">
        <f>H217</f>
        <v>0</v>
      </c>
      <c r="I243" s="234">
        <f t="shared" si="5"/>
        <v>0</v>
      </c>
    </row>
    <row r="244" spans="1:9" x14ac:dyDescent="0.35">
      <c r="A244" s="229" t="s">
        <v>547</v>
      </c>
      <c r="C244" s="240">
        <v>7.05</v>
      </c>
      <c r="D244" s="229" t="s">
        <v>2</v>
      </c>
      <c r="E244" s="229" t="s">
        <v>567</v>
      </c>
      <c r="F244" s="234">
        <f>C244-F217</f>
        <v>2.74</v>
      </c>
      <c r="G244" s="229">
        <v>83</v>
      </c>
      <c r="H244" s="229">
        <f>H217</f>
        <v>0</v>
      </c>
      <c r="I244" s="234">
        <f t="shared" si="5"/>
        <v>0</v>
      </c>
    </row>
    <row r="245" spans="1:9" x14ac:dyDescent="0.35">
      <c r="A245" s="229" t="s">
        <v>548</v>
      </c>
      <c r="C245" s="240">
        <v>7.9</v>
      </c>
      <c r="D245" s="229" t="s">
        <v>2</v>
      </c>
      <c r="E245" s="229" t="s">
        <v>568</v>
      </c>
      <c r="F245" s="234">
        <f>C245-F217</f>
        <v>3.5900000000000007</v>
      </c>
      <c r="G245" s="229">
        <v>866</v>
      </c>
      <c r="H245" s="229">
        <f>H217</f>
        <v>0</v>
      </c>
      <c r="I245" s="234">
        <f t="shared" si="5"/>
        <v>0</v>
      </c>
    </row>
    <row r="246" spans="1:9" x14ac:dyDescent="0.35">
      <c r="A246" s="229" t="s">
        <v>549</v>
      </c>
      <c r="C246" s="240">
        <v>7.05</v>
      </c>
      <c r="D246" s="229" t="s">
        <v>2</v>
      </c>
      <c r="E246" s="229" t="s">
        <v>569</v>
      </c>
      <c r="F246" s="234">
        <f>C246-F217</f>
        <v>2.74</v>
      </c>
      <c r="G246" s="229">
        <v>884</v>
      </c>
      <c r="H246" s="229">
        <f>H217</f>
        <v>0</v>
      </c>
      <c r="I246" s="234">
        <f t="shared" si="5"/>
        <v>0</v>
      </c>
    </row>
    <row r="247" spans="1:9" x14ac:dyDescent="0.35">
      <c r="A247" s="229" t="s">
        <v>550</v>
      </c>
      <c r="C247" s="240">
        <v>7.05</v>
      </c>
      <c r="D247" s="229" t="s">
        <v>2</v>
      </c>
      <c r="E247" s="229" t="s">
        <v>570</v>
      </c>
      <c r="F247" s="234">
        <f>F246</f>
        <v>2.74</v>
      </c>
      <c r="G247" s="229">
        <v>885</v>
      </c>
      <c r="H247" s="229">
        <f>H217</f>
        <v>0</v>
      </c>
      <c r="I247" s="234">
        <f t="shared" si="5"/>
        <v>0</v>
      </c>
    </row>
    <row r="248" spans="1:9" x14ac:dyDescent="0.35">
      <c r="A248" s="229" t="s">
        <v>552</v>
      </c>
      <c r="C248" s="240">
        <v>4.4400000000000004</v>
      </c>
      <c r="D248" s="229" t="s">
        <v>2</v>
      </c>
      <c r="E248" s="229" t="s">
        <v>558</v>
      </c>
      <c r="F248" s="234">
        <f t="shared" ref="F248:F253" si="6">F241</f>
        <v>0.13000000000000078</v>
      </c>
      <c r="G248" s="229">
        <v>212</v>
      </c>
      <c r="H248" s="229">
        <f>H221</f>
        <v>0</v>
      </c>
      <c r="I248" s="234">
        <f t="shared" si="5"/>
        <v>0</v>
      </c>
    </row>
    <row r="249" spans="1:9" x14ac:dyDescent="0.35">
      <c r="A249" s="229" t="s">
        <v>553</v>
      </c>
      <c r="C249" s="240">
        <v>4.3099999999999996</v>
      </c>
      <c r="D249" s="229" t="s">
        <v>2</v>
      </c>
      <c r="E249" s="229" t="s">
        <v>559</v>
      </c>
      <c r="F249" s="234">
        <f t="shared" si="6"/>
        <v>0</v>
      </c>
      <c r="G249" s="229">
        <v>214</v>
      </c>
      <c r="H249" s="229">
        <f>H221</f>
        <v>0</v>
      </c>
      <c r="I249" s="234">
        <f t="shared" si="5"/>
        <v>0</v>
      </c>
    </row>
    <row r="250" spans="1:9" x14ac:dyDescent="0.35">
      <c r="A250" s="229" t="s">
        <v>554</v>
      </c>
      <c r="C250" s="240">
        <v>5.65</v>
      </c>
      <c r="D250" s="229" t="s">
        <v>2</v>
      </c>
      <c r="E250" s="229" t="s">
        <v>560</v>
      </c>
      <c r="F250" s="234">
        <f t="shared" si="6"/>
        <v>1.3400000000000007</v>
      </c>
      <c r="G250" s="229">
        <v>82</v>
      </c>
      <c r="H250" s="229">
        <f>H221</f>
        <v>0</v>
      </c>
      <c r="I250" s="234">
        <f t="shared" si="5"/>
        <v>0</v>
      </c>
    </row>
    <row r="251" spans="1:9" x14ac:dyDescent="0.35">
      <c r="A251" s="229" t="s">
        <v>555</v>
      </c>
      <c r="C251" s="240">
        <v>7.05</v>
      </c>
      <c r="D251" s="229" t="s">
        <v>2</v>
      </c>
      <c r="E251" s="229" t="s">
        <v>561</v>
      </c>
      <c r="F251" s="234">
        <f t="shared" si="6"/>
        <v>2.74</v>
      </c>
      <c r="G251" s="229">
        <v>83</v>
      </c>
      <c r="H251" s="229">
        <f>H221</f>
        <v>0</v>
      </c>
      <c r="I251" s="234">
        <f t="shared" si="5"/>
        <v>0</v>
      </c>
    </row>
    <row r="252" spans="1:9" x14ac:dyDescent="0.35">
      <c r="A252" s="229" t="s">
        <v>556</v>
      </c>
      <c r="C252" s="240">
        <v>7.9</v>
      </c>
      <c r="D252" s="229" t="s">
        <v>2</v>
      </c>
      <c r="E252" s="229" t="s">
        <v>562</v>
      </c>
      <c r="F252" s="234">
        <f t="shared" si="6"/>
        <v>3.5900000000000007</v>
      </c>
      <c r="G252" s="229">
        <v>866</v>
      </c>
      <c r="H252" s="229">
        <f>H221</f>
        <v>0</v>
      </c>
      <c r="I252" s="234">
        <f t="shared" si="5"/>
        <v>0</v>
      </c>
    </row>
    <row r="253" spans="1:9" x14ac:dyDescent="0.35">
      <c r="A253" s="229" t="s">
        <v>557</v>
      </c>
      <c r="C253" s="240">
        <v>7.05</v>
      </c>
      <c r="D253" s="229" t="s">
        <v>2</v>
      </c>
      <c r="E253" s="229" t="s">
        <v>563</v>
      </c>
      <c r="F253" s="234">
        <f t="shared" si="6"/>
        <v>2.74</v>
      </c>
      <c r="G253" s="229">
        <v>884</v>
      </c>
      <c r="H253" s="229">
        <f>H221</f>
        <v>0</v>
      </c>
      <c r="I253" s="234">
        <f t="shared" si="5"/>
        <v>0</v>
      </c>
    </row>
    <row r="254" spans="1:9" x14ac:dyDescent="0.35">
      <c r="A254" s="229" t="s">
        <v>572</v>
      </c>
      <c r="C254" s="240">
        <v>152</v>
      </c>
      <c r="D254" s="229" t="s">
        <v>8</v>
      </c>
      <c r="E254" s="229" t="s">
        <v>573</v>
      </c>
    </row>
    <row r="255" spans="1:9" x14ac:dyDescent="0.35">
      <c r="A255" s="229" t="s">
        <v>575</v>
      </c>
      <c r="C255" s="240">
        <v>499</v>
      </c>
      <c r="D255" s="229" t="s">
        <v>8</v>
      </c>
      <c r="E255" s="229" t="s">
        <v>576</v>
      </c>
    </row>
    <row r="256" spans="1:9" x14ac:dyDescent="0.35">
      <c r="A256" s="229" t="s">
        <v>582</v>
      </c>
      <c r="C256" s="239">
        <v>52.6</v>
      </c>
      <c r="D256" s="229" t="s">
        <v>588</v>
      </c>
      <c r="E256" s="230" t="s">
        <v>589</v>
      </c>
    </row>
    <row r="257" spans="1:5" x14ac:dyDescent="0.35">
      <c r="E257" s="230"/>
    </row>
    <row r="258" spans="1:5" x14ac:dyDescent="0.35">
      <c r="A258" s="229" t="s">
        <v>583</v>
      </c>
      <c r="C258" s="239">
        <v>72.599999999999994</v>
      </c>
      <c r="D258" s="229" t="s">
        <v>588</v>
      </c>
      <c r="E258" s="230" t="s">
        <v>584</v>
      </c>
    </row>
    <row r="259" spans="1:5" x14ac:dyDescent="0.35">
      <c r="A259" s="229">
        <v>6828</v>
      </c>
      <c r="C259" s="239">
        <v>77.400000000000006</v>
      </c>
      <c r="D259" s="229" t="s">
        <v>588</v>
      </c>
      <c r="E259" s="230" t="s">
        <v>590</v>
      </c>
    </row>
    <row r="260" spans="1:5" x14ac:dyDescent="0.35">
      <c r="A260" s="230" t="s">
        <v>585</v>
      </c>
      <c r="C260" s="239">
        <v>63.5</v>
      </c>
      <c r="D260" s="229" t="s">
        <v>588</v>
      </c>
      <c r="E260" s="230" t="s">
        <v>591</v>
      </c>
    </row>
    <row r="261" spans="1:5" x14ac:dyDescent="0.35">
      <c r="A261" s="229" t="s">
        <v>586</v>
      </c>
      <c r="C261" s="240">
        <v>87.7</v>
      </c>
      <c r="D261" s="229" t="s">
        <v>2</v>
      </c>
      <c r="E261" s="230" t="s">
        <v>587</v>
      </c>
    </row>
    <row r="262" spans="1:5" ht="14.25" customHeight="1" x14ac:dyDescent="0.35">
      <c r="A262" s="229" t="s">
        <v>595</v>
      </c>
      <c r="C262" s="239">
        <v>68.5</v>
      </c>
      <c r="D262" s="229" t="s">
        <v>3</v>
      </c>
      <c r="E262" s="229" t="s">
        <v>596</v>
      </c>
    </row>
    <row r="263" spans="1:5" x14ac:dyDescent="0.35">
      <c r="A263" s="229" t="s">
        <v>604</v>
      </c>
      <c r="C263" s="240">
        <v>15.05</v>
      </c>
      <c r="D263" s="229" t="s">
        <v>2</v>
      </c>
      <c r="E263" s="229" t="s">
        <v>606</v>
      </c>
    </row>
    <row r="264" spans="1:5" x14ac:dyDescent="0.35">
      <c r="A264" s="238" t="s">
        <v>610</v>
      </c>
      <c r="C264" s="240">
        <v>22</v>
      </c>
      <c r="D264" s="229" t="s">
        <v>8</v>
      </c>
      <c r="E264" s="229" t="s">
        <v>614</v>
      </c>
    </row>
    <row r="265" spans="1:5" x14ac:dyDescent="0.35">
      <c r="A265" s="238" t="s">
        <v>611</v>
      </c>
      <c r="C265" s="240">
        <v>2445</v>
      </c>
      <c r="D265" s="229" t="s">
        <v>8</v>
      </c>
      <c r="E265" s="229" t="s">
        <v>615</v>
      </c>
    </row>
    <row r="266" spans="1:5" x14ac:dyDescent="0.35">
      <c r="A266" s="238" t="s">
        <v>609</v>
      </c>
      <c r="D266" s="229" t="s">
        <v>8</v>
      </c>
      <c r="E266" s="229" t="s">
        <v>612</v>
      </c>
    </row>
    <row r="267" spans="1:5" x14ac:dyDescent="0.35">
      <c r="A267" s="238"/>
    </row>
    <row r="268" spans="1:5" x14ac:dyDescent="0.35">
      <c r="A268" s="238"/>
    </row>
    <row r="269" spans="1:5" x14ac:dyDescent="0.35">
      <c r="A269" s="238"/>
    </row>
    <row r="270" spans="1:5" x14ac:dyDescent="0.35">
      <c r="A270" s="238"/>
    </row>
    <row r="271" spans="1:5" x14ac:dyDescent="0.35">
      <c r="A271" s="238"/>
    </row>
    <row r="272" spans="1:5" x14ac:dyDescent="0.35">
      <c r="A272" s="238"/>
    </row>
    <row r="273" spans="1:5" x14ac:dyDescent="0.35">
      <c r="A273" s="238"/>
    </row>
    <row r="274" spans="1:5" x14ac:dyDescent="0.35">
      <c r="A274" s="238"/>
    </row>
    <row r="275" spans="1:5" x14ac:dyDescent="0.35">
      <c r="A275" s="238"/>
    </row>
    <row r="276" spans="1:5" x14ac:dyDescent="0.35">
      <c r="A276" s="238"/>
    </row>
    <row r="277" spans="1:5" x14ac:dyDescent="0.35">
      <c r="A277" s="238"/>
    </row>
    <row r="278" spans="1:5" x14ac:dyDescent="0.35">
      <c r="A278" s="238"/>
    </row>
    <row r="285" spans="1:5" x14ac:dyDescent="0.35">
      <c r="A285" s="229" t="s">
        <v>618</v>
      </c>
      <c r="C285" s="239">
        <v>89.7</v>
      </c>
      <c r="D285" s="229" t="s">
        <v>620</v>
      </c>
      <c r="E285" s="229" t="s">
        <v>621</v>
      </c>
    </row>
    <row r="286" spans="1:5" x14ac:dyDescent="0.35">
      <c r="A286" s="229" t="s">
        <v>619</v>
      </c>
      <c r="C286" s="239">
        <v>89.7</v>
      </c>
      <c r="D286" s="229" t="s">
        <v>620</v>
      </c>
      <c r="E286" s="229" t="s">
        <v>622</v>
      </c>
    </row>
    <row r="288" spans="1:5" x14ac:dyDescent="0.35">
      <c r="E288" s="241"/>
    </row>
    <row r="289" spans="1:9" x14ac:dyDescent="0.35">
      <c r="E289" s="241"/>
    </row>
    <row r="290" spans="1:9" x14ac:dyDescent="0.35">
      <c r="A290" s="229" t="s">
        <v>629</v>
      </c>
      <c r="C290" s="239">
        <v>32.799999999999997</v>
      </c>
      <c r="D290" s="229" t="s">
        <v>436</v>
      </c>
      <c r="E290" s="229" t="s">
        <v>630</v>
      </c>
    </row>
    <row r="291" spans="1:9" x14ac:dyDescent="0.35">
      <c r="A291" s="229" t="s">
        <v>631</v>
      </c>
      <c r="C291" s="240">
        <v>778</v>
      </c>
      <c r="D291" s="229" t="s">
        <v>2</v>
      </c>
      <c r="E291" s="229" t="s">
        <v>632</v>
      </c>
    </row>
    <row r="292" spans="1:9" x14ac:dyDescent="0.35">
      <c r="A292" s="241" t="s">
        <v>653</v>
      </c>
      <c r="C292" s="240">
        <v>62.1</v>
      </c>
      <c r="D292" s="241" t="s">
        <v>2</v>
      </c>
      <c r="E292" s="241" t="s">
        <v>677</v>
      </c>
    </row>
    <row r="293" spans="1:9" x14ac:dyDescent="0.35">
      <c r="A293" s="241" t="s">
        <v>654</v>
      </c>
      <c r="C293" s="240">
        <v>73.599999999999994</v>
      </c>
      <c r="D293" s="241" t="s">
        <v>2</v>
      </c>
      <c r="E293" s="241" t="s">
        <v>678</v>
      </c>
    </row>
    <row r="294" spans="1:9" x14ac:dyDescent="0.35">
      <c r="A294" s="241" t="s">
        <v>655</v>
      </c>
      <c r="C294" s="240">
        <v>142</v>
      </c>
      <c r="D294" s="241" t="s">
        <v>2</v>
      </c>
      <c r="E294" s="241" t="s">
        <v>679</v>
      </c>
      <c r="F294" s="234">
        <f>C294-F304</f>
        <v>20</v>
      </c>
      <c r="G294" s="229">
        <v>212</v>
      </c>
      <c r="H294" s="229">
        <f>H304</f>
        <v>0</v>
      </c>
      <c r="I294" s="242">
        <f t="shared" ref="I294:I303" si="7">H294*F294</f>
        <v>0</v>
      </c>
    </row>
    <row r="295" spans="1:9" x14ac:dyDescent="0.35">
      <c r="A295" s="241" t="s">
        <v>656</v>
      </c>
      <c r="C295" s="240">
        <v>141</v>
      </c>
      <c r="D295" s="241" t="s">
        <v>2</v>
      </c>
      <c r="E295" s="241" t="s">
        <v>680</v>
      </c>
      <c r="F295" s="234">
        <f>C295-F304</f>
        <v>19</v>
      </c>
      <c r="G295" s="229">
        <v>214</v>
      </c>
      <c r="H295" s="229">
        <f>H304</f>
        <v>0</v>
      </c>
      <c r="I295" s="242">
        <f t="shared" si="7"/>
        <v>0</v>
      </c>
    </row>
    <row r="296" spans="1:9" x14ac:dyDescent="0.35">
      <c r="A296" s="241" t="s">
        <v>657</v>
      </c>
      <c r="C296" s="240">
        <v>137</v>
      </c>
      <c r="D296" s="241" t="s">
        <v>2</v>
      </c>
      <c r="E296" s="241" t="s">
        <v>681</v>
      </c>
      <c r="F296" s="234">
        <f>C296-F304</f>
        <v>15</v>
      </c>
      <c r="G296" s="229">
        <v>803</v>
      </c>
      <c r="H296" s="229">
        <f>H304</f>
        <v>0</v>
      </c>
      <c r="I296" s="242">
        <f t="shared" si="7"/>
        <v>0</v>
      </c>
    </row>
    <row r="297" spans="1:9" x14ac:dyDescent="0.35">
      <c r="A297" s="241" t="s">
        <v>658</v>
      </c>
      <c r="C297" s="240">
        <v>136</v>
      </c>
      <c r="D297" s="241" t="s">
        <v>2</v>
      </c>
      <c r="E297" s="241" t="s">
        <v>682</v>
      </c>
      <c r="F297" s="234">
        <f>C297-F304</f>
        <v>14</v>
      </c>
      <c r="G297" s="229">
        <v>81</v>
      </c>
      <c r="H297" s="229">
        <f>H304</f>
        <v>0</v>
      </c>
      <c r="I297" s="242">
        <f t="shared" si="7"/>
        <v>0</v>
      </c>
    </row>
    <row r="298" spans="1:9" x14ac:dyDescent="0.35">
      <c r="A298" s="241" t="s">
        <v>659</v>
      </c>
      <c r="C298" s="240">
        <v>123</v>
      </c>
      <c r="D298" s="241" t="s">
        <v>2</v>
      </c>
      <c r="E298" s="241" t="s">
        <v>683</v>
      </c>
      <c r="F298" s="234">
        <f>C298-F304</f>
        <v>1</v>
      </c>
      <c r="G298" s="229">
        <v>82</v>
      </c>
      <c r="H298" s="229">
        <f>H304</f>
        <v>0</v>
      </c>
      <c r="I298" s="242">
        <f t="shared" si="7"/>
        <v>0</v>
      </c>
    </row>
    <row r="299" spans="1:9" x14ac:dyDescent="0.35">
      <c r="A299" s="241" t="s">
        <v>660</v>
      </c>
      <c r="C299" s="240">
        <v>135</v>
      </c>
      <c r="D299" s="241" t="s">
        <v>2</v>
      </c>
      <c r="E299" s="241" t="s">
        <v>684</v>
      </c>
      <c r="F299" s="234">
        <f>C299-F304</f>
        <v>13</v>
      </c>
      <c r="G299" s="229">
        <v>83</v>
      </c>
      <c r="H299" s="229">
        <f>H304</f>
        <v>0</v>
      </c>
      <c r="I299" s="242">
        <f t="shared" si="7"/>
        <v>0</v>
      </c>
    </row>
    <row r="300" spans="1:9" x14ac:dyDescent="0.35">
      <c r="A300" s="241" t="s">
        <v>661</v>
      </c>
      <c r="C300" s="240">
        <v>124</v>
      </c>
      <c r="D300" s="241" t="s">
        <v>2</v>
      </c>
      <c r="E300" s="241" t="s">
        <v>685</v>
      </c>
      <c r="F300" s="234">
        <f>C300-F304</f>
        <v>2</v>
      </c>
      <c r="G300" s="229">
        <v>84</v>
      </c>
      <c r="H300" s="229">
        <f>H304</f>
        <v>0</v>
      </c>
      <c r="I300" s="242">
        <f t="shared" si="7"/>
        <v>0</v>
      </c>
    </row>
    <row r="301" spans="1:9" x14ac:dyDescent="0.35">
      <c r="A301" s="241" t="s">
        <v>662</v>
      </c>
      <c r="C301" s="240">
        <v>141</v>
      </c>
      <c r="D301" s="241" t="s">
        <v>2</v>
      </c>
      <c r="E301" s="241" t="s">
        <v>686</v>
      </c>
      <c r="F301" s="234">
        <f>C301-F304</f>
        <v>19</v>
      </c>
      <c r="G301" s="229">
        <v>866</v>
      </c>
      <c r="H301" s="229">
        <f>H304</f>
        <v>0</v>
      </c>
      <c r="I301" s="242">
        <f t="shared" si="7"/>
        <v>0</v>
      </c>
    </row>
    <row r="302" spans="1:9" x14ac:dyDescent="0.35">
      <c r="A302" s="241" t="s">
        <v>663</v>
      </c>
      <c r="C302" s="240">
        <v>128</v>
      </c>
      <c r="D302" s="241" t="s">
        <v>2</v>
      </c>
      <c r="E302" s="241" t="s">
        <v>687</v>
      </c>
      <c r="F302" s="234">
        <f>C302-F304</f>
        <v>6</v>
      </c>
      <c r="G302" s="229">
        <v>884</v>
      </c>
      <c r="H302" s="229">
        <f>H304</f>
        <v>0</v>
      </c>
      <c r="I302" s="242">
        <f t="shared" si="7"/>
        <v>0</v>
      </c>
    </row>
    <row r="303" spans="1:9" x14ac:dyDescent="0.35">
      <c r="A303" s="241" t="s">
        <v>664</v>
      </c>
      <c r="C303" s="240">
        <v>131</v>
      </c>
      <c r="D303" s="241" t="s">
        <v>2</v>
      </c>
      <c r="E303" s="241" t="s">
        <v>688</v>
      </c>
      <c r="F303" s="234">
        <f>C303-F304</f>
        <v>9</v>
      </c>
      <c r="G303" s="229">
        <v>885</v>
      </c>
      <c r="H303" s="229">
        <f>H304</f>
        <v>0</v>
      </c>
      <c r="I303" s="242">
        <f t="shared" si="7"/>
        <v>0</v>
      </c>
    </row>
    <row r="304" spans="1:9" x14ac:dyDescent="0.35">
      <c r="A304" s="241" t="s">
        <v>665</v>
      </c>
      <c r="C304" s="240">
        <v>122</v>
      </c>
      <c r="D304" s="241" t="s">
        <v>2</v>
      </c>
      <c r="E304" s="241" t="s">
        <v>689</v>
      </c>
      <c r="F304" s="234">
        <f>C304</f>
        <v>122</v>
      </c>
      <c r="G304" s="229">
        <v>914</v>
      </c>
      <c r="H304" s="229">
        <f>'Calculatietool Free@home 2025'!C98</f>
        <v>0</v>
      </c>
    </row>
    <row r="305" spans="1:9" x14ac:dyDescent="0.35">
      <c r="A305" s="241" t="s">
        <v>666</v>
      </c>
      <c r="C305" s="240">
        <v>123</v>
      </c>
      <c r="D305" s="241" t="s">
        <v>2</v>
      </c>
      <c r="E305" s="241" t="s">
        <v>690</v>
      </c>
      <c r="F305" s="234">
        <f>C305-F315</f>
        <v>1</v>
      </c>
      <c r="G305" s="229">
        <v>212</v>
      </c>
      <c r="H305" s="229">
        <f>H315</f>
        <v>0</v>
      </c>
      <c r="I305" s="242">
        <f>H305*F305</f>
        <v>0</v>
      </c>
    </row>
    <row r="306" spans="1:9" x14ac:dyDescent="0.35">
      <c r="A306" s="241" t="s">
        <v>667</v>
      </c>
      <c r="C306" s="240">
        <v>122</v>
      </c>
      <c r="D306" s="241" t="s">
        <v>2</v>
      </c>
      <c r="E306" s="241" t="s">
        <v>691</v>
      </c>
      <c r="F306" s="234">
        <f>C306-F315</f>
        <v>0</v>
      </c>
      <c r="G306" s="229">
        <v>214</v>
      </c>
      <c r="H306" s="229">
        <f>H315</f>
        <v>0</v>
      </c>
      <c r="I306" s="242">
        <f t="shared" ref="I306:I314" si="8">H306*F306</f>
        <v>0</v>
      </c>
    </row>
    <row r="307" spans="1:9" x14ac:dyDescent="0.35">
      <c r="A307" s="241" t="s">
        <v>668</v>
      </c>
      <c r="C307" s="240">
        <v>137</v>
      </c>
      <c r="D307" s="241" t="s">
        <v>2</v>
      </c>
      <c r="E307" s="241" t="s">
        <v>692</v>
      </c>
      <c r="F307" s="234">
        <f>C307-F315</f>
        <v>15</v>
      </c>
      <c r="G307" s="229">
        <v>803</v>
      </c>
      <c r="H307" s="229">
        <f>H315</f>
        <v>0</v>
      </c>
      <c r="I307" s="242">
        <f t="shared" si="8"/>
        <v>0</v>
      </c>
    </row>
    <row r="308" spans="1:9" x14ac:dyDescent="0.35">
      <c r="A308" s="241" t="s">
        <v>669</v>
      </c>
      <c r="C308" s="240">
        <v>136</v>
      </c>
      <c r="D308" s="241" t="s">
        <v>2</v>
      </c>
      <c r="E308" s="241" t="s">
        <v>693</v>
      </c>
      <c r="F308" s="234">
        <f>C308-F315</f>
        <v>14</v>
      </c>
      <c r="G308" s="229">
        <v>81</v>
      </c>
      <c r="H308" s="229">
        <f>H315</f>
        <v>0</v>
      </c>
      <c r="I308" s="242">
        <f t="shared" si="8"/>
        <v>0</v>
      </c>
    </row>
    <row r="309" spans="1:9" x14ac:dyDescent="0.35">
      <c r="A309" s="241" t="s">
        <v>670</v>
      </c>
      <c r="C309" s="240">
        <v>123</v>
      </c>
      <c r="D309" s="241" t="s">
        <v>2</v>
      </c>
      <c r="E309" s="241" t="s">
        <v>694</v>
      </c>
      <c r="F309" s="234">
        <f>C309-F315</f>
        <v>1</v>
      </c>
      <c r="G309" s="229">
        <v>82</v>
      </c>
      <c r="H309" s="229">
        <f>H315</f>
        <v>0</v>
      </c>
      <c r="I309" s="242">
        <f t="shared" si="8"/>
        <v>0</v>
      </c>
    </row>
    <row r="310" spans="1:9" x14ac:dyDescent="0.35">
      <c r="A310" s="241" t="s">
        <v>671</v>
      </c>
      <c r="C310" s="240">
        <v>135</v>
      </c>
      <c r="D310" s="241" t="s">
        <v>2</v>
      </c>
      <c r="E310" s="241" t="s">
        <v>695</v>
      </c>
      <c r="F310" s="234">
        <f>C310-F315</f>
        <v>13</v>
      </c>
      <c r="G310" s="229">
        <v>83</v>
      </c>
      <c r="H310" s="229">
        <f>H315</f>
        <v>0</v>
      </c>
      <c r="I310" s="242">
        <f t="shared" si="8"/>
        <v>0</v>
      </c>
    </row>
    <row r="311" spans="1:9" x14ac:dyDescent="0.35">
      <c r="A311" s="241" t="s">
        <v>672</v>
      </c>
      <c r="C311" s="240">
        <v>124</v>
      </c>
      <c r="D311" s="241" t="s">
        <v>2</v>
      </c>
      <c r="E311" s="241" t="s">
        <v>696</v>
      </c>
      <c r="F311" s="234">
        <f>C311-F315</f>
        <v>2</v>
      </c>
      <c r="G311" s="229">
        <v>84</v>
      </c>
      <c r="H311" s="229">
        <f>H315</f>
        <v>0</v>
      </c>
      <c r="I311" s="242">
        <f t="shared" si="8"/>
        <v>0</v>
      </c>
    </row>
    <row r="312" spans="1:9" x14ac:dyDescent="0.35">
      <c r="A312" s="241" t="s">
        <v>673</v>
      </c>
      <c r="C312" s="240">
        <v>141</v>
      </c>
      <c r="D312" s="241" t="s">
        <v>2</v>
      </c>
      <c r="E312" s="241" t="s">
        <v>697</v>
      </c>
      <c r="F312" s="234">
        <f>C312-F315</f>
        <v>19</v>
      </c>
      <c r="G312" s="229">
        <v>866</v>
      </c>
      <c r="H312" s="229">
        <f>H315</f>
        <v>0</v>
      </c>
      <c r="I312" s="242">
        <f t="shared" si="8"/>
        <v>0</v>
      </c>
    </row>
    <row r="313" spans="1:9" x14ac:dyDescent="0.35">
      <c r="A313" s="241" t="s">
        <v>674</v>
      </c>
      <c r="C313" s="240">
        <v>128</v>
      </c>
      <c r="D313" s="241" t="s">
        <v>2</v>
      </c>
      <c r="E313" s="241" t="s">
        <v>698</v>
      </c>
      <c r="F313" s="234">
        <f>C313-F315</f>
        <v>6</v>
      </c>
      <c r="G313" s="229">
        <v>884</v>
      </c>
      <c r="H313" s="229">
        <f>H315</f>
        <v>0</v>
      </c>
      <c r="I313" s="242">
        <f t="shared" si="8"/>
        <v>0</v>
      </c>
    </row>
    <row r="314" spans="1:9" x14ac:dyDescent="0.35">
      <c r="A314" s="241" t="s">
        <v>675</v>
      </c>
      <c r="C314" s="240">
        <v>131</v>
      </c>
      <c r="D314" s="241" t="s">
        <v>2</v>
      </c>
      <c r="E314" s="241" t="s">
        <v>699</v>
      </c>
      <c r="F314" s="234">
        <f>C314-F315</f>
        <v>9</v>
      </c>
      <c r="G314" s="229">
        <v>885</v>
      </c>
      <c r="H314" s="229">
        <f>H315</f>
        <v>0</v>
      </c>
      <c r="I314" s="242">
        <f t="shared" si="8"/>
        <v>0</v>
      </c>
    </row>
    <row r="315" spans="1:9" x14ac:dyDescent="0.35">
      <c r="A315" s="241" t="s">
        <v>676</v>
      </c>
      <c r="C315" s="240">
        <v>122</v>
      </c>
      <c r="D315" s="241" t="s">
        <v>2</v>
      </c>
      <c r="E315" s="241" t="s">
        <v>700</v>
      </c>
      <c r="F315" s="234">
        <f>C315</f>
        <v>122</v>
      </c>
      <c r="G315" s="229">
        <v>914</v>
      </c>
      <c r="H315" s="229">
        <f>'Calculatietool Free@home 2025'!C99</f>
        <v>0</v>
      </c>
    </row>
    <row r="316" spans="1:9" x14ac:dyDescent="0.35">
      <c r="A316" s="229" t="s">
        <v>633</v>
      </c>
      <c r="C316" s="239">
        <v>1167</v>
      </c>
      <c r="D316" s="229" t="s">
        <v>701</v>
      </c>
      <c r="E316" s="229" t="s">
        <v>634</v>
      </c>
    </row>
    <row r="317" spans="1:9" x14ac:dyDescent="0.35">
      <c r="A317" s="229" t="s">
        <v>635</v>
      </c>
      <c r="C317" s="239">
        <v>1267</v>
      </c>
      <c r="D317" s="229" t="s">
        <v>701</v>
      </c>
      <c r="E317" s="229" t="s">
        <v>636</v>
      </c>
    </row>
    <row r="318" spans="1:9" x14ac:dyDescent="0.35">
      <c r="A318" s="229" t="s">
        <v>637</v>
      </c>
      <c r="C318" s="239">
        <v>1367</v>
      </c>
      <c r="D318" s="229" t="s">
        <v>701</v>
      </c>
      <c r="E318" s="229" t="s">
        <v>638</v>
      </c>
    </row>
    <row r="319" spans="1:9" x14ac:dyDescent="0.35">
      <c r="A319" s="229" t="s">
        <v>639</v>
      </c>
      <c r="C319" s="239">
        <v>1367</v>
      </c>
      <c r="D319" s="229" t="s">
        <v>701</v>
      </c>
      <c r="E319" s="229" t="s">
        <v>640</v>
      </c>
    </row>
    <row r="320" spans="1:9" x14ac:dyDescent="0.35">
      <c r="A320" s="229" t="s">
        <v>641</v>
      </c>
      <c r="C320" s="239">
        <v>1167</v>
      </c>
      <c r="D320" s="229" t="s">
        <v>701</v>
      </c>
      <c r="E320" s="229" t="s">
        <v>643</v>
      </c>
    </row>
    <row r="321" spans="1:9" x14ac:dyDescent="0.35">
      <c r="A321" s="229" t="s">
        <v>642</v>
      </c>
      <c r="C321" s="239">
        <v>1267</v>
      </c>
      <c r="D321" s="229" t="s">
        <v>701</v>
      </c>
      <c r="E321" s="229" t="s">
        <v>644</v>
      </c>
    </row>
    <row r="322" spans="1:9" x14ac:dyDescent="0.35">
      <c r="A322" s="229" t="s">
        <v>1306</v>
      </c>
      <c r="C322" s="239">
        <v>1367</v>
      </c>
      <c r="D322" s="229" t="s">
        <v>701</v>
      </c>
      <c r="E322" s="229" t="s">
        <v>645</v>
      </c>
    </row>
    <row r="323" spans="1:9" x14ac:dyDescent="0.35">
      <c r="A323" s="229" t="s">
        <v>1307</v>
      </c>
      <c r="C323" s="239">
        <v>1367</v>
      </c>
      <c r="D323" s="229" t="s">
        <v>701</v>
      </c>
      <c r="E323" s="229" t="s">
        <v>646</v>
      </c>
    </row>
    <row r="324" spans="1:9" x14ac:dyDescent="0.35">
      <c r="A324" s="229" t="s">
        <v>647</v>
      </c>
      <c r="C324" s="239">
        <v>55.6</v>
      </c>
      <c r="D324" s="229" t="s">
        <v>701</v>
      </c>
      <c r="E324" s="229" t="s">
        <v>648</v>
      </c>
    </row>
    <row r="325" spans="1:9" x14ac:dyDescent="0.35">
      <c r="A325" s="229" t="s">
        <v>649</v>
      </c>
      <c r="C325" s="239">
        <v>55</v>
      </c>
      <c r="D325" s="229" t="s">
        <v>701</v>
      </c>
      <c r="E325" s="229" t="s">
        <v>651</v>
      </c>
    </row>
    <row r="326" spans="1:9" x14ac:dyDescent="0.35">
      <c r="A326" s="229" t="s">
        <v>650</v>
      </c>
      <c r="C326" s="239">
        <v>55</v>
      </c>
      <c r="D326" s="229" t="s">
        <v>701</v>
      </c>
      <c r="E326" s="229" t="s">
        <v>652</v>
      </c>
    </row>
    <row r="327" spans="1:9" x14ac:dyDescent="0.35">
      <c r="A327" s="243" t="s">
        <v>703</v>
      </c>
      <c r="C327" s="239">
        <v>103</v>
      </c>
      <c r="D327" s="229" t="s">
        <v>878</v>
      </c>
      <c r="E327" s="229" t="s">
        <v>704</v>
      </c>
    </row>
    <row r="328" spans="1:9" x14ac:dyDescent="0.35">
      <c r="A328" s="243" t="s">
        <v>705</v>
      </c>
      <c r="C328" s="239">
        <v>116</v>
      </c>
      <c r="D328" s="229" t="s">
        <v>878</v>
      </c>
      <c r="E328" s="229" t="s">
        <v>704</v>
      </c>
    </row>
    <row r="329" spans="1:9" x14ac:dyDescent="0.35">
      <c r="A329" s="243" t="s">
        <v>706</v>
      </c>
      <c r="C329" s="239">
        <v>101</v>
      </c>
      <c r="D329" s="229" t="s">
        <v>588</v>
      </c>
      <c r="E329" s="229" t="s">
        <v>707</v>
      </c>
    </row>
    <row r="330" spans="1:9" x14ac:dyDescent="0.35">
      <c r="A330" s="243" t="s">
        <v>708</v>
      </c>
      <c r="C330" s="239">
        <v>126</v>
      </c>
      <c r="D330" s="229" t="s">
        <v>878</v>
      </c>
      <c r="E330" s="229" t="s">
        <v>709</v>
      </c>
    </row>
    <row r="331" spans="1:9" x14ac:dyDescent="0.35">
      <c r="A331" s="243" t="s">
        <v>710</v>
      </c>
      <c r="C331" s="239">
        <v>50.6</v>
      </c>
      <c r="D331" s="229" t="s">
        <v>878</v>
      </c>
      <c r="E331" s="229" t="s">
        <v>711</v>
      </c>
    </row>
    <row r="332" spans="1:9" x14ac:dyDescent="0.35">
      <c r="A332" s="230" t="s">
        <v>736</v>
      </c>
      <c r="C332" s="240">
        <v>225</v>
      </c>
      <c r="D332" s="235" t="s">
        <v>2</v>
      </c>
      <c r="E332" s="229" t="s">
        <v>754</v>
      </c>
      <c r="F332" s="234">
        <f>C332-C338</f>
        <v>5</v>
      </c>
      <c r="G332" s="229">
        <v>83</v>
      </c>
      <c r="H332" s="229">
        <f t="shared" ref="H332:H337" si="9">H338</f>
        <v>0</v>
      </c>
      <c r="I332" s="242">
        <f>H332*F332</f>
        <v>0</v>
      </c>
    </row>
    <row r="333" spans="1:9" x14ac:dyDescent="0.35">
      <c r="A333" s="230" t="s">
        <v>737</v>
      </c>
      <c r="C333" s="240">
        <v>327</v>
      </c>
      <c r="D333" s="235" t="s">
        <v>2</v>
      </c>
      <c r="E333" s="229" t="s">
        <v>755</v>
      </c>
      <c r="F333" s="234">
        <f>C333-F339</f>
        <v>3</v>
      </c>
      <c r="G333" s="229">
        <v>83</v>
      </c>
      <c r="H333" s="229">
        <f t="shared" si="9"/>
        <v>0</v>
      </c>
      <c r="I333" s="242">
        <f t="shared" ref="I333:I355" si="10">H333*F333</f>
        <v>0</v>
      </c>
    </row>
    <row r="334" spans="1:9" x14ac:dyDescent="0.35">
      <c r="A334" s="230" t="s">
        <v>738</v>
      </c>
      <c r="C334" s="240">
        <v>225</v>
      </c>
      <c r="D334" s="235" t="s">
        <v>2</v>
      </c>
      <c r="E334" s="231" t="s">
        <v>756</v>
      </c>
      <c r="F334" s="234">
        <f>C334-F340</f>
        <v>5</v>
      </c>
      <c r="G334" s="229">
        <v>83</v>
      </c>
      <c r="H334" s="229">
        <f t="shared" si="9"/>
        <v>0</v>
      </c>
      <c r="I334" s="242">
        <f t="shared" si="10"/>
        <v>0</v>
      </c>
    </row>
    <row r="335" spans="1:9" x14ac:dyDescent="0.35">
      <c r="A335" s="230" t="s">
        <v>739</v>
      </c>
      <c r="C335" s="240">
        <v>324</v>
      </c>
      <c r="D335" s="235" t="s">
        <v>2</v>
      </c>
      <c r="E335" s="231" t="s">
        <v>757</v>
      </c>
      <c r="F335" s="234">
        <f>C335-F341</f>
        <v>8</v>
      </c>
      <c r="G335" s="229">
        <v>83</v>
      </c>
      <c r="H335" s="229">
        <f t="shared" si="9"/>
        <v>0</v>
      </c>
      <c r="I335" s="242">
        <f t="shared" si="10"/>
        <v>0</v>
      </c>
    </row>
    <row r="336" spans="1:9" x14ac:dyDescent="0.35">
      <c r="A336" s="230" t="s">
        <v>740</v>
      </c>
      <c r="C336" s="240">
        <v>444</v>
      </c>
      <c r="D336" s="235" t="s">
        <v>2</v>
      </c>
      <c r="E336" s="231" t="s">
        <v>758</v>
      </c>
      <c r="F336" s="234">
        <f>C336-F342</f>
        <v>10</v>
      </c>
      <c r="G336" s="229">
        <v>83</v>
      </c>
      <c r="H336" s="229">
        <f t="shared" si="9"/>
        <v>0</v>
      </c>
      <c r="I336" s="242">
        <f t="shared" si="10"/>
        <v>0</v>
      </c>
    </row>
    <row r="337" spans="1:9" x14ac:dyDescent="0.35">
      <c r="A337" s="230" t="s">
        <v>741</v>
      </c>
      <c r="C337" s="240">
        <v>530</v>
      </c>
      <c r="D337" s="235" t="s">
        <v>2</v>
      </c>
      <c r="E337" s="231" t="s">
        <v>759</v>
      </c>
      <c r="F337" s="234">
        <f>C337-F343</f>
        <v>12</v>
      </c>
      <c r="G337" s="229">
        <v>83</v>
      </c>
      <c r="H337" s="229">
        <f t="shared" si="9"/>
        <v>0</v>
      </c>
      <c r="I337" s="242">
        <f t="shared" si="10"/>
        <v>0</v>
      </c>
    </row>
    <row r="338" spans="1:9" x14ac:dyDescent="0.35">
      <c r="A338" s="230" t="s">
        <v>719</v>
      </c>
      <c r="C338" s="240">
        <v>220</v>
      </c>
      <c r="D338" s="235" t="s">
        <v>2</v>
      </c>
      <c r="E338" s="229" t="s">
        <v>754</v>
      </c>
      <c r="F338" s="234">
        <f>C338</f>
        <v>220</v>
      </c>
      <c r="G338" s="229">
        <v>84</v>
      </c>
      <c r="H338" s="229">
        <f>'Calculatietool Free@home 2025'!C150</f>
        <v>0</v>
      </c>
      <c r="I338" s="242">
        <f t="shared" si="10"/>
        <v>0</v>
      </c>
    </row>
    <row r="339" spans="1:9" x14ac:dyDescent="0.35">
      <c r="A339" s="230" t="s">
        <v>720</v>
      </c>
      <c r="C339" s="240">
        <v>324</v>
      </c>
      <c r="D339" s="235" t="s">
        <v>2</v>
      </c>
      <c r="E339" s="229" t="s">
        <v>755</v>
      </c>
      <c r="F339" s="234">
        <f t="shared" ref="F339:F342" si="11">C339</f>
        <v>324</v>
      </c>
      <c r="G339" s="229">
        <v>84</v>
      </c>
      <c r="H339" s="229">
        <f>'Calculatietool Free@home 2025'!C151</f>
        <v>0</v>
      </c>
      <c r="I339" s="242">
        <f t="shared" si="10"/>
        <v>0</v>
      </c>
    </row>
    <row r="340" spans="1:9" x14ac:dyDescent="0.35">
      <c r="A340" s="230" t="s">
        <v>721</v>
      </c>
      <c r="C340" s="240">
        <v>220</v>
      </c>
      <c r="D340" s="235" t="s">
        <v>2</v>
      </c>
      <c r="E340" s="231" t="s">
        <v>756</v>
      </c>
      <c r="F340" s="234">
        <f t="shared" si="11"/>
        <v>220</v>
      </c>
      <c r="G340" s="229">
        <v>84</v>
      </c>
      <c r="H340" s="229">
        <f>'Calculatietool Free@home 2025'!C152</f>
        <v>0</v>
      </c>
      <c r="I340" s="242">
        <f t="shared" si="10"/>
        <v>0</v>
      </c>
    </row>
    <row r="341" spans="1:9" x14ac:dyDescent="0.35">
      <c r="A341" s="230" t="s">
        <v>725</v>
      </c>
      <c r="C341" s="240">
        <v>316</v>
      </c>
      <c r="D341" s="235" t="s">
        <v>2</v>
      </c>
      <c r="E341" s="231" t="s">
        <v>757</v>
      </c>
      <c r="F341" s="234">
        <f t="shared" si="11"/>
        <v>316</v>
      </c>
      <c r="G341" s="229">
        <v>84</v>
      </c>
      <c r="H341" s="229">
        <f>'Calculatietool Free@home 2025'!C153</f>
        <v>0</v>
      </c>
      <c r="I341" s="242">
        <f t="shared" si="10"/>
        <v>0</v>
      </c>
    </row>
    <row r="342" spans="1:9" x14ac:dyDescent="0.35">
      <c r="A342" s="230" t="s">
        <v>727</v>
      </c>
      <c r="C342" s="240">
        <v>434</v>
      </c>
      <c r="D342" s="235" t="s">
        <v>2</v>
      </c>
      <c r="E342" s="231" t="s">
        <v>758</v>
      </c>
      <c r="F342" s="234">
        <f t="shared" si="11"/>
        <v>434</v>
      </c>
      <c r="G342" s="229">
        <v>84</v>
      </c>
      <c r="H342" s="229">
        <f>'Calculatietool Free@home 2025'!C154</f>
        <v>0</v>
      </c>
      <c r="I342" s="242">
        <f t="shared" si="10"/>
        <v>0</v>
      </c>
    </row>
    <row r="343" spans="1:9" x14ac:dyDescent="0.35">
      <c r="A343" s="230" t="s">
        <v>728</v>
      </c>
      <c r="C343" s="240">
        <v>518</v>
      </c>
      <c r="D343" s="235" t="s">
        <v>2</v>
      </c>
      <c r="E343" s="231" t="s">
        <v>759</v>
      </c>
      <c r="F343" s="234">
        <f>C343</f>
        <v>518</v>
      </c>
      <c r="G343" s="229">
        <v>84</v>
      </c>
      <c r="H343" s="229">
        <f>'Calculatietool Free@home 2025'!C155</f>
        <v>0</v>
      </c>
      <c r="I343" s="242">
        <f t="shared" si="10"/>
        <v>0</v>
      </c>
    </row>
    <row r="344" spans="1:9" x14ac:dyDescent="0.35">
      <c r="A344" s="230" t="s">
        <v>742</v>
      </c>
      <c r="C344" s="240">
        <v>225</v>
      </c>
      <c r="D344" s="235" t="s">
        <v>2</v>
      </c>
      <c r="E344" s="229" t="s">
        <v>754</v>
      </c>
      <c r="F344" s="234">
        <f t="shared" ref="F344:F349" si="12">C344-F338</f>
        <v>5</v>
      </c>
      <c r="G344" s="229">
        <v>884</v>
      </c>
      <c r="H344" s="229">
        <f t="shared" ref="H344:H349" si="13">H338</f>
        <v>0</v>
      </c>
      <c r="I344" s="242">
        <f t="shared" si="10"/>
        <v>0</v>
      </c>
    </row>
    <row r="345" spans="1:9" x14ac:dyDescent="0.35">
      <c r="A345" s="230" t="s">
        <v>743</v>
      </c>
      <c r="C345" s="240">
        <v>327</v>
      </c>
      <c r="D345" s="235" t="s">
        <v>2</v>
      </c>
      <c r="E345" s="229" t="s">
        <v>755</v>
      </c>
      <c r="F345" s="234">
        <f t="shared" si="12"/>
        <v>3</v>
      </c>
      <c r="G345" s="229">
        <v>884</v>
      </c>
      <c r="H345" s="229">
        <f t="shared" si="13"/>
        <v>0</v>
      </c>
      <c r="I345" s="242">
        <f t="shared" si="10"/>
        <v>0</v>
      </c>
    </row>
    <row r="346" spans="1:9" x14ac:dyDescent="0.35">
      <c r="A346" s="230" t="s">
        <v>744</v>
      </c>
      <c r="C346" s="240">
        <v>225</v>
      </c>
      <c r="D346" s="235" t="s">
        <v>2</v>
      </c>
      <c r="E346" s="231" t="s">
        <v>756</v>
      </c>
      <c r="F346" s="234">
        <f t="shared" si="12"/>
        <v>5</v>
      </c>
      <c r="G346" s="229">
        <v>884</v>
      </c>
      <c r="H346" s="229">
        <f t="shared" si="13"/>
        <v>0</v>
      </c>
      <c r="I346" s="242">
        <f t="shared" si="10"/>
        <v>0</v>
      </c>
    </row>
    <row r="347" spans="1:9" x14ac:dyDescent="0.35">
      <c r="A347" s="230" t="s">
        <v>745</v>
      </c>
      <c r="C347" s="240">
        <v>324</v>
      </c>
      <c r="D347" s="235" t="s">
        <v>2</v>
      </c>
      <c r="E347" s="231" t="s">
        <v>757</v>
      </c>
      <c r="F347" s="234">
        <f t="shared" si="12"/>
        <v>8</v>
      </c>
      <c r="G347" s="229">
        <v>884</v>
      </c>
      <c r="H347" s="229">
        <f t="shared" si="13"/>
        <v>0</v>
      </c>
      <c r="I347" s="242">
        <f t="shared" si="10"/>
        <v>0</v>
      </c>
    </row>
    <row r="348" spans="1:9" x14ac:dyDescent="0.35">
      <c r="A348" s="230" t="s">
        <v>746</v>
      </c>
      <c r="C348" s="240">
        <v>444</v>
      </c>
      <c r="D348" s="235" t="s">
        <v>2</v>
      </c>
      <c r="E348" s="231" t="s">
        <v>758</v>
      </c>
      <c r="F348" s="234">
        <f t="shared" si="12"/>
        <v>10</v>
      </c>
      <c r="G348" s="229">
        <v>884</v>
      </c>
      <c r="H348" s="229">
        <f t="shared" si="13"/>
        <v>0</v>
      </c>
      <c r="I348" s="242">
        <f t="shared" si="10"/>
        <v>0</v>
      </c>
    </row>
    <row r="349" spans="1:9" x14ac:dyDescent="0.35">
      <c r="A349" s="230" t="s">
        <v>747</v>
      </c>
      <c r="C349" s="240">
        <v>530</v>
      </c>
      <c r="D349" s="235" t="s">
        <v>2</v>
      </c>
      <c r="E349" s="231" t="s">
        <v>759</v>
      </c>
      <c r="F349" s="234">
        <f t="shared" si="12"/>
        <v>12</v>
      </c>
      <c r="G349" s="229">
        <v>884</v>
      </c>
      <c r="H349" s="229">
        <f t="shared" si="13"/>
        <v>0</v>
      </c>
      <c r="I349" s="242">
        <f t="shared" si="10"/>
        <v>0</v>
      </c>
    </row>
    <row r="350" spans="1:9" x14ac:dyDescent="0.35">
      <c r="A350" s="230" t="s">
        <v>748</v>
      </c>
      <c r="C350" s="240">
        <v>225</v>
      </c>
      <c r="D350" s="235" t="s">
        <v>2</v>
      </c>
      <c r="E350" s="229" t="s">
        <v>754</v>
      </c>
      <c r="F350" s="234">
        <f t="shared" ref="F350:F355" si="14">C350-F338</f>
        <v>5</v>
      </c>
      <c r="G350" s="229">
        <v>885</v>
      </c>
      <c r="H350" s="229">
        <f t="shared" ref="H350:H355" si="15">H338</f>
        <v>0</v>
      </c>
      <c r="I350" s="242">
        <f t="shared" si="10"/>
        <v>0</v>
      </c>
    </row>
    <row r="351" spans="1:9" x14ac:dyDescent="0.35">
      <c r="A351" s="230" t="s">
        <v>749</v>
      </c>
      <c r="C351" s="240">
        <v>327</v>
      </c>
      <c r="D351" s="235" t="s">
        <v>2</v>
      </c>
      <c r="E351" s="229" t="s">
        <v>755</v>
      </c>
      <c r="F351" s="234">
        <f t="shared" si="14"/>
        <v>3</v>
      </c>
      <c r="G351" s="229">
        <v>885</v>
      </c>
      <c r="H351" s="229">
        <f t="shared" si="15"/>
        <v>0</v>
      </c>
      <c r="I351" s="242">
        <f t="shared" si="10"/>
        <v>0</v>
      </c>
    </row>
    <row r="352" spans="1:9" x14ac:dyDescent="0.35">
      <c r="A352" s="230" t="s">
        <v>750</v>
      </c>
      <c r="C352" s="240">
        <v>225</v>
      </c>
      <c r="D352" s="235" t="s">
        <v>2</v>
      </c>
      <c r="E352" s="231" t="s">
        <v>756</v>
      </c>
      <c r="F352" s="234">
        <f t="shared" si="14"/>
        <v>5</v>
      </c>
      <c r="G352" s="229">
        <v>885</v>
      </c>
      <c r="H352" s="229">
        <f t="shared" si="15"/>
        <v>0</v>
      </c>
      <c r="I352" s="242">
        <f t="shared" si="10"/>
        <v>0</v>
      </c>
    </row>
    <row r="353" spans="1:9" x14ac:dyDescent="0.35">
      <c r="A353" s="230" t="s">
        <v>751</v>
      </c>
      <c r="C353" s="240">
        <v>324</v>
      </c>
      <c r="D353" s="235" t="s">
        <v>2</v>
      </c>
      <c r="E353" s="231" t="s">
        <v>757</v>
      </c>
      <c r="F353" s="234">
        <f t="shared" si="14"/>
        <v>8</v>
      </c>
      <c r="G353" s="229">
        <v>885</v>
      </c>
      <c r="H353" s="229">
        <f t="shared" si="15"/>
        <v>0</v>
      </c>
      <c r="I353" s="242">
        <f t="shared" si="10"/>
        <v>0</v>
      </c>
    </row>
    <row r="354" spans="1:9" x14ac:dyDescent="0.35">
      <c r="A354" s="230" t="s">
        <v>752</v>
      </c>
      <c r="C354" s="240">
        <v>444</v>
      </c>
      <c r="D354" s="235" t="s">
        <v>2</v>
      </c>
      <c r="E354" s="231" t="s">
        <v>758</v>
      </c>
      <c r="F354" s="234">
        <f t="shared" si="14"/>
        <v>10</v>
      </c>
      <c r="G354" s="229">
        <v>885</v>
      </c>
      <c r="H354" s="229">
        <f t="shared" si="15"/>
        <v>0</v>
      </c>
      <c r="I354" s="242">
        <f t="shared" si="10"/>
        <v>0</v>
      </c>
    </row>
    <row r="355" spans="1:9" x14ac:dyDescent="0.35">
      <c r="A355" s="230" t="s">
        <v>753</v>
      </c>
      <c r="C355" s="240">
        <v>530</v>
      </c>
      <c r="D355" s="235" t="s">
        <v>2</v>
      </c>
      <c r="E355" s="231" t="s">
        <v>759</v>
      </c>
      <c r="F355" s="234">
        <f t="shared" si="14"/>
        <v>12</v>
      </c>
      <c r="G355" s="229">
        <v>885</v>
      </c>
      <c r="H355" s="229">
        <f t="shared" si="15"/>
        <v>0</v>
      </c>
      <c r="I355" s="242">
        <f t="shared" si="10"/>
        <v>0</v>
      </c>
    </row>
    <row r="356" spans="1:9" x14ac:dyDescent="0.35">
      <c r="A356" s="229" t="s">
        <v>729</v>
      </c>
      <c r="C356" s="239">
        <v>20</v>
      </c>
      <c r="D356" s="235" t="s">
        <v>701</v>
      </c>
      <c r="E356" s="229" t="s">
        <v>732</v>
      </c>
      <c r="F356" s="234">
        <f>C356</f>
        <v>20</v>
      </c>
      <c r="G356" s="229">
        <v>84</v>
      </c>
      <c r="H356" s="229">
        <f>'Calculatietool Free@home 2025'!C156</f>
        <v>0</v>
      </c>
      <c r="I356" s="242"/>
    </row>
    <row r="357" spans="1:9" x14ac:dyDescent="0.35">
      <c r="A357" s="229" t="s">
        <v>731</v>
      </c>
      <c r="C357" s="239">
        <v>25</v>
      </c>
      <c r="D357" s="235" t="s">
        <v>701</v>
      </c>
      <c r="E357" s="229" t="s">
        <v>733</v>
      </c>
      <c r="F357" s="234">
        <f>C357</f>
        <v>25</v>
      </c>
      <c r="G357" s="229">
        <v>84</v>
      </c>
      <c r="H357" s="229">
        <f>'Calculatietool Free@home 2025'!C157</f>
        <v>0</v>
      </c>
      <c r="I357" s="242"/>
    </row>
    <row r="358" spans="1:9" x14ac:dyDescent="0.35">
      <c r="A358" s="229" t="s">
        <v>1305</v>
      </c>
      <c r="C358" s="239">
        <v>8.5</v>
      </c>
      <c r="D358" s="235" t="s">
        <v>701</v>
      </c>
      <c r="E358" s="229" t="s">
        <v>730</v>
      </c>
      <c r="F358" s="234">
        <f>C358</f>
        <v>8.5</v>
      </c>
      <c r="G358" s="229">
        <v>84</v>
      </c>
      <c r="H358" s="229">
        <f>'Calculatietool Free@home 2025'!C158</f>
        <v>0</v>
      </c>
    </row>
    <row r="359" spans="1:9" x14ac:dyDescent="0.35">
      <c r="A359" s="229" t="s">
        <v>760</v>
      </c>
      <c r="C359" s="239">
        <v>29.3</v>
      </c>
      <c r="D359" s="235" t="s">
        <v>701</v>
      </c>
      <c r="E359" s="229" t="s">
        <v>732</v>
      </c>
      <c r="F359" s="234">
        <f>C359-F356</f>
        <v>9.3000000000000007</v>
      </c>
      <c r="G359" s="229">
        <v>83</v>
      </c>
      <c r="H359" s="229">
        <f>H356</f>
        <v>0</v>
      </c>
      <c r="I359" s="242">
        <f>F359*H359</f>
        <v>0</v>
      </c>
    </row>
    <row r="360" spans="1:9" x14ac:dyDescent="0.35">
      <c r="A360" s="229" t="s">
        <v>761</v>
      </c>
      <c r="C360" s="239">
        <v>36.700000000000003</v>
      </c>
      <c r="D360" s="235" t="s">
        <v>701</v>
      </c>
      <c r="E360" s="229" t="s">
        <v>733</v>
      </c>
      <c r="F360" s="234">
        <f>C360-F357</f>
        <v>11.700000000000003</v>
      </c>
      <c r="G360" s="229">
        <v>83</v>
      </c>
      <c r="H360" s="229">
        <f>H357</f>
        <v>0</v>
      </c>
      <c r="I360" s="242">
        <f t="shared" ref="I360:I367" si="16">F360*H360</f>
        <v>0</v>
      </c>
    </row>
    <row r="361" spans="1:9" x14ac:dyDescent="0.35">
      <c r="A361" s="229" t="s">
        <v>762</v>
      </c>
      <c r="C361" s="239">
        <v>12.5</v>
      </c>
      <c r="D361" s="235" t="s">
        <v>701</v>
      </c>
      <c r="E361" s="229" t="s">
        <v>730</v>
      </c>
      <c r="F361" s="234">
        <f>C361-F358</f>
        <v>4</v>
      </c>
      <c r="G361" s="229">
        <v>83</v>
      </c>
      <c r="H361" s="229">
        <f>H358</f>
        <v>0</v>
      </c>
      <c r="I361" s="242">
        <f t="shared" si="16"/>
        <v>0</v>
      </c>
    </row>
    <row r="362" spans="1:9" x14ac:dyDescent="0.35">
      <c r="A362" s="229" t="s">
        <v>763</v>
      </c>
      <c r="C362" s="239">
        <v>29.3</v>
      </c>
      <c r="D362" s="235" t="s">
        <v>701</v>
      </c>
      <c r="E362" s="229" t="s">
        <v>732</v>
      </c>
      <c r="F362" s="234">
        <f>C362-F356</f>
        <v>9.3000000000000007</v>
      </c>
      <c r="G362" s="229">
        <v>884</v>
      </c>
      <c r="H362" s="229">
        <f>H356</f>
        <v>0</v>
      </c>
      <c r="I362" s="242">
        <f t="shared" si="16"/>
        <v>0</v>
      </c>
    </row>
    <row r="363" spans="1:9" x14ac:dyDescent="0.35">
      <c r="A363" s="229" t="s">
        <v>764</v>
      </c>
      <c r="C363" s="239">
        <v>36.700000000000003</v>
      </c>
      <c r="D363" s="235" t="s">
        <v>701</v>
      </c>
      <c r="E363" s="229" t="s">
        <v>733</v>
      </c>
      <c r="F363" s="234">
        <f>C363-F357</f>
        <v>11.700000000000003</v>
      </c>
      <c r="G363" s="229">
        <v>884</v>
      </c>
      <c r="H363" s="229">
        <f>H357</f>
        <v>0</v>
      </c>
      <c r="I363" s="242">
        <f t="shared" si="16"/>
        <v>0</v>
      </c>
    </row>
    <row r="364" spans="1:9" x14ac:dyDescent="0.35">
      <c r="A364" s="229" t="s">
        <v>765</v>
      </c>
      <c r="C364" s="239">
        <v>12.5</v>
      </c>
      <c r="D364" s="235" t="s">
        <v>701</v>
      </c>
      <c r="E364" s="229" t="s">
        <v>730</v>
      </c>
      <c r="F364" s="234">
        <f>C364-F358</f>
        <v>4</v>
      </c>
      <c r="G364" s="229">
        <v>884</v>
      </c>
      <c r="H364" s="229">
        <f>H358</f>
        <v>0</v>
      </c>
      <c r="I364" s="242">
        <f t="shared" si="16"/>
        <v>0</v>
      </c>
    </row>
    <row r="365" spans="1:9" x14ac:dyDescent="0.35">
      <c r="A365" s="229" t="s">
        <v>766</v>
      </c>
      <c r="C365" s="239">
        <v>29.3</v>
      </c>
      <c r="D365" s="235" t="s">
        <v>701</v>
      </c>
      <c r="E365" s="229" t="s">
        <v>732</v>
      </c>
      <c r="F365" s="234">
        <f>C365-F356</f>
        <v>9.3000000000000007</v>
      </c>
      <c r="G365" s="229">
        <v>885</v>
      </c>
      <c r="H365" s="229">
        <f>H356</f>
        <v>0</v>
      </c>
      <c r="I365" s="242">
        <f t="shared" si="16"/>
        <v>0</v>
      </c>
    </row>
    <row r="366" spans="1:9" x14ac:dyDescent="0.35">
      <c r="A366" s="229" t="s">
        <v>767</v>
      </c>
      <c r="C366" s="239">
        <v>36.700000000000003</v>
      </c>
      <c r="D366" s="235" t="s">
        <v>701</v>
      </c>
      <c r="E366" s="229" t="s">
        <v>733</v>
      </c>
      <c r="F366" s="234">
        <f>C366-F357</f>
        <v>11.700000000000003</v>
      </c>
      <c r="G366" s="229">
        <v>885</v>
      </c>
      <c r="H366" s="229">
        <f>H357</f>
        <v>0</v>
      </c>
      <c r="I366" s="242">
        <f t="shared" si="16"/>
        <v>0</v>
      </c>
    </row>
    <row r="367" spans="1:9" x14ac:dyDescent="0.35">
      <c r="A367" s="229" t="s">
        <v>768</v>
      </c>
      <c r="C367" s="239">
        <v>12.5</v>
      </c>
      <c r="D367" s="235" t="s">
        <v>701</v>
      </c>
      <c r="E367" s="229" t="s">
        <v>730</v>
      </c>
      <c r="F367" s="234">
        <f>C367-F358</f>
        <v>4</v>
      </c>
      <c r="G367" s="229">
        <v>885</v>
      </c>
      <c r="H367" s="229">
        <f>H358</f>
        <v>0</v>
      </c>
      <c r="I367" s="242">
        <f t="shared" si="16"/>
        <v>0</v>
      </c>
    </row>
    <row r="368" spans="1:9" x14ac:dyDescent="0.35">
      <c r="A368" s="229" t="s">
        <v>769</v>
      </c>
      <c r="C368" s="239">
        <v>165</v>
      </c>
      <c r="D368" s="229" t="s">
        <v>436</v>
      </c>
      <c r="E368" s="229" t="s">
        <v>772</v>
      </c>
    </row>
    <row r="369" spans="1:9" x14ac:dyDescent="0.35">
      <c r="A369" s="229" t="s">
        <v>774</v>
      </c>
      <c r="C369" s="239">
        <v>286</v>
      </c>
      <c r="D369" s="229" t="s">
        <v>436</v>
      </c>
      <c r="E369" s="229" t="s">
        <v>775</v>
      </c>
    </row>
    <row r="370" spans="1:9" x14ac:dyDescent="0.35">
      <c r="A370" s="229" t="s">
        <v>773</v>
      </c>
      <c r="C370" s="239">
        <v>365</v>
      </c>
      <c r="D370" s="229" t="s">
        <v>436</v>
      </c>
      <c r="E370" s="229" t="s">
        <v>776</v>
      </c>
    </row>
    <row r="371" spans="1:9" x14ac:dyDescent="0.35">
      <c r="A371" s="229" t="s">
        <v>777</v>
      </c>
      <c r="C371" s="239">
        <v>32.799999999999997</v>
      </c>
      <c r="D371" s="229" t="s">
        <v>436</v>
      </c>
      <c r="E371" s="229" t="s">
        <v>778</v>
      </c>
    </row>
    <row r="372" spans="1:9" x14ac:dyDescent="0.35">
      <c r="A372" s="229" t="s">
        <v>787</v>
      </c>
      <c r="C372" s="240">
        <v>253</v>
      </c>
      <c r="D372" s="229" t="s">
        <v>8</v>
      </c>
      <c r="E372" s="229" t="s">
        <v>790</v>
      </c>
    </row>
    <row r="373" spans="1:9" x14ac:dyDescent="0.35">
      <c r="A373" s="229" t="s">
        <v>784</v>
      </c>
      <c r="C373" s="240">
        <v>350</v>
      </c>
      <c r="D373" s="229" t="s">
        <v>8</v>
      </c>
      <c r="E373" s="229" t="s">
        <v>791</v>
      </c>
    </row>
    <row r="374" spans="1:9" x14ac:dyDescent="0.35">
      <c r="A374" s="229" t="s">
        <v>785</v>
      </c>
      <c r="C374" s="240">
        <v>434</v>
      </c>
      <c r="D374" s="229" t="s">
        <v>8</v>
      </c>
      <c r="E374" s="229" t="s">
        <v>792</v>
      </c>
    </row>
    <row r="375" spans="1:9" x14ac:dyDescent="0.35">
      <c r="A375" s="229" t="s">
        <v>788</v>
      </c>
      <c r="C375" s="240">
        <v>264</v>
      </c>
      <c r="D375" s="229" t="s">
        <v>8</v>
      </c>
      <c r="E375" s="229" t="s">
        <v>793</v>
      </c>
    </row>
    <row r="376" spans="1:9" x14ac:dyDescent="0.35">
      <c r="A376" s="229" t="s">
        <v>789</v>
      </c>
      <c r="C376" s="240">
        <v>437</v>
      </c>
      <c r="D376" s="229" t="s">
        <v>8</v>
      </c>
      <c r="E376" s="229" t="s">
        <v>794</v>
      </c>
    </row>
    <row r="377" spans="1:9" x14ac:dyDescent="0.35">
      <c r="A377" s="229" t="s">
        <v>805</v>
      </c>
      <c r="C377" s="239">
        <v>260</v>
      </c>
      <c r="D377" s="229" t="s">
        <v>701</v>
      </c>
      <c r="E377" s="229" t="s">
        <v>810</v>
      </c>
    </row>
    <row r="378" spans="1:9" x14ac:dyDescent="0.35">
      <c r="A378" s="229" t="s">
        <v>806</v>
      </c>
      <c r="C378" s="239">
        <v>245</v>
      </c>
      <c r="D378" s="229" t="s">
        <v>701</v>
      </c>
      <c r="E378" s="229" t="s">
        <v>811</v>
      </c>
    </row>
    <row r="379" spans="1:9" x14ac:dyDescent="0.35">
      <c r="A379" s="229" t="s">
        <v>807</v>
      </c>
      <c r="C379" s="239">
        <v>328</v>
      </c>
      <c r="D379" s="229" t="s">
        <v>701</v>
      </c>
      <c r="E379" s="229" t="s">
        <v>812</v>
      </c>
    </row>
    <row r="380" spans="1:9" x14ac:dyDescent="0.35">
      <c r="A380" s="229" t="s">
        <v>808</v>
      </c>
      <c r="C380" s="239">
        <v>328</v>
      </c>
      <c r="D380" s="229" t="s">
        <v>701</v>
      </c>
      <c r="E380" s="229" t="s">
        <v>813</v>
      </c>
    </row>
    <row r="381" spans="1:9" x14ac:dyDescent="0.35">
      <c r="A381" s="229" t="s">
        <v>809</v>
      </c>
      <c r="C381" s="239">
        <v>265</v>
      </c>
      <c r="D381" s="229" t="s">
        <v>701</v>
      </c>
      <c r="E381" s="229" t="s">
        <v>814</v>
      </c>
    </row>
    <row r="382" spans="1:9" x14ac:dyDescent="0.35">
      <c r="A382" s="229" t="s">
        <v>817</v>
      </c>
      <c r="C382" s="240">
        <v>5.0999999999999996</v>
      </c>
      <c r="D382" s="232" t="s">
        <v>2</v>
      </c>
      <c r="E382" s="229" t="s">
        <v>862</v>
      </c>
      <c r="F382" s="234">
        <f>C382-C61</f>
        <v>1.7299999999999995</v>
      </c>
      <c r="G382" s="229" t="s">
        <v>865</v>
      </c>
      <c r="H382" s="229">
        <f>H61</f>
        <v>0</v>
      </c>
      <c r="I382" s="234">
        <f>H382*F382</f>
        <v>0</v>
      </c>
    </row>
    <row r="383" spans="1:9" x14ac:dyDescent="0.35">
      <c r="A383" s="229" t="s">
        <v>818</v>
      </c>
      <c r="C383" s="240">
        <v>9.15</v>
      </c>
      <c r="D383" s="232" t="s">
        <v>2</v>
      </c>
      <c r="E383" s="229" t="s">
        <v>863</v>
      </c>
      <c r="F383" s="234">
        <f>C383-C61</f>
        <v>5.78</v>
      </c>
      <c r="G383" s="229" t="s">
        <v>866</v>
      </c>
      <c r="H383" s="229">
        <f>H61</f>
        <v>0</v>
      </c>
      <c r="I383" s="234">
        <f t="shared" ref="I383:I426" si="17">H383*F383</f>
        <v>0</v>
      </c>
    </row>
    <row r="384" spans="1:9" x14ac:dyDescent="0.35">
      <c r="A384" s="229" t="s">
        <v>819</v>
      </c>
      <c r="C384" s="240">
        <v>9.15</v>
      </c>
      <c r="D384" s="232" t="s">
        <v>2</v>
      </c>
      <c r="E384" s="229" t="s">
        <v>864</v>
      </c>
      <c r="F384" s="234">
        <f>C384-C61</f>
        <v>5.78</v>
      </c>
      <c r="G384" s="229" t="s">
        <v>867</v>
      </c>
      <c r="H384" s="229">
        <f>H61</f>
        <v>0</v>
      </c>
      <c r="I384" s="234">
        <f t="shared" si="17"/>
        <v>0</v>
      </c>
    </row>
    <row r="385" spans="1:9" x14ac:dyDescent="0.35">
      <c r="A385" s="229" t="s">
        <v>820</v>
      </c>
      <c r="C385" s="240">
        <v>7.5</v>
      </c>
      <c r="D385" s="232" t="s">
        <v>2</v>
      </c>
      <c r="E385" s="229" t="s">
        <v>862</v>
      </c>
      <c r="F385" s="234">
        <f>C385-C83</f>
        <v>3.01</v>
      </c>
      <c r="G385" s="229" t="s">
        <v>865</v>
      </c>
      <c r="H385" s="229">
        <f>H83</f>
        <v>0</v>
      </c>
      <c r="I385" s="234">
        <f t="shared" si="17"/>
        <v>0</v>
      </c>
    </row>
    <row r="386" spans="1:9" x14ac:dyDescent="0.35">
      <c r="A386" s="229" t="s">
        <v>821</v>
      </c>
      <c r="C386" s="240">
        <v>10.25</v>
      </c>
      <c r="D386" s="232" t="s">
        <v>2</v>
      </c>
      <c r="E386" s="229" t="s">
        <v>863</v>
      </c>
      <c r="F386" s="234">
        <f>C386-C83</f>
        <v>5.76</v>
      </c>
      <c r="G386" s="229" t="s">
        <v>866</v>
      </c>
      <c r="H386" s="229">
        <f>H83</f>
        <v>0</v>
      </c>
      <c r="I386" s="234">
        <f t="shared" si="17"/>
        <v>0</v>
      </c>
    </row>
    <row r="387" spans="1:9" x14ac:dyDescent="0.35">
      <c r="A387" s="229" t="s">
        <v>822</v>
      </c>
      <c r="C387" s="240">
        <v>10.25</v>
      </c>
      <c r="D387" s="232" t="s">
        <v>2</v>
      </c>
      <c r="E387" s="229" t="s">
        <v>864</v>
      </c>
      <c r="F387" s="234">
        <f>C387-C83</f>
        <v>5.76</v>
      </c>
      <c r="G387" s="229" t="s">
        <v>867</v>
      </c>
      <c r="H387" s="229">
        <f>H83</f>
        <v>0</v>
      </c>
      <c r="I387" s="234">
        <f t="shared" si="17"/>
        <v>0</v>
      </c>
    </row>
    <row r="388" spans="1:9" x14ac:dyDescent="0.35">
      <c r="A388" s="229" t="s">
        <v>823</v>
      </c>
      <c r="C388" s="240">
        <v>7.5</v>
      </c>
      <c r="D388" s="232" t="s">
        <v>2</v>
      </c>
      <c r="E388" s="229" t="s">
        <v>862</v>
      </c>
      <c r="F388" s="234">
        <f>C388-C170</f>
        <v>3.01</v>
      </c>
      <c r="G388" s="229" t="s">
        <v>865</v>
      </c>
      <c r="H388" s="229">
        <f>H170</f>
        <v>0</v>
      </c>
      <c r="I388" s="234">
        <f t="shared" si="17"/>
        <v>0</v>
      </c>
    </row>
    <row r="389" spans="1:9" x14ac:dyDescent="0.35">
      <c r="A389" s="229" t="s">
        <v>824</v>
      </c>
      <c r="C389" s="240">
        <v>10.25</v>
      </c>
      <c r="D389" s="232" t="s">
        <v>2</v>
      </c>
      <c r="E389" s="229" t="s">
        <v>863</v>
      </c>
      <c r="F389" s="234">
        <f>C389-C170</f>
        <v>5.76</v>
      </c>
      <c r="G389" s="229" t="s">
        <v>866</v>
      </c>
      <c r="H389" s="229">
        <f>H170</f>
        <v>0</v>
      </c>
      <c r="I389" s="234">
        <f t="shared" si="17"/>
        <v>0</v>
      </c>
    </row>
    <row r="390" spans="1:9" x14ac:dyDescent="0.35">
      <c r="A390" s="229" t="s">
        <v>825</v>
      </c>
      <c r="C390" s="240">
        <v>10.25</v>
      </c>
      <c r="D390" s="232" t="s">
        <v>2</v>
      </c>
      <c r="E390" s="229" t="s">
        <v>864</v>
      </c>
      <c r="F390" s="234">
        <f>C390-C170</f>
        <v>5.76</v>
      </c>
      <c r="G390" s="229" t="s">
        <v>867</v>
      </c>
      <c r="H390" s="229">
        <f>H170</f>
        <v>0</v>
      </c>
      <c r="I390" s="234">
        <f t="shared" si="17"/>
        <v>0</v>
      </c>
    </row>
    <row r="391" spans="1:9" x14ac:dyDescent="0.35">
      <c r="A391" s="229" t="s">
        <v>826</v>
      </c>
      <c r="C391" s="240">
        <v>7.5</v>
      </c>
      <c r="D391" s="232" t="s">
        <v>2</v>
      </c>
      <c r="E391" s="229" t="s">
        <v>862</v>
      </c>
      <c r="F391" s="234">
        <f>C391-C116</f>
        <v>3.01</v>
      </c>
      <c r="G391" s="229" t="s">
        <v>865</v>
      </c>
      <c r="H391" s="229">
        <f>+H116</f>
        <v>0</v>
      </c>
      <c r="I391" s="234">
        <f t="shared" si="17"/>
        <v>0</v>
      </c>
    </row>
    <row r="392" spans="1:9" x14ac:dyDescent="0.35">
      <c r="A392" s="229" t="s">
        <v>827</v>
      </c>
      <c r="C392" s="240">
        <v>10.25</v>
      </c>
      <c r="D392" s="232" t="s">
        <v>2</v>
      </c>
      <c r="E392" s="229" t="s">
        <v>863</v>
      </c>
      <c r="F392" s="234">
        <f>C392-C116</f>
        <v>5.76</v>
      </c>
      <c r="G392" s="229" t="s">
        <v>866</v>
      </c>
      <c r="H392" s="229">
        <f>H116</f>
        <v>0</v>
      </c>
      <c r="I392" s="234">
        <f t="shared" si="17"/>
        <v>0</v>
      </c>
    </row>
    <row r="393" spans="1:9" x14ac:dyDescent="0.35">
      <c r="A393" s="229" t="s">
        <v>828</v>
      </c>
      <c r="C393" s="240">
        <v>10.25</v>
      </c>
      <c r="D393" s="232" t="s">
        <v>2</v>
      </c>
      <c r="E393" s="229" t="s">
        <v>864</v>
      </c>
      <c r="F393" s="234">
        <f>C393-C116</f>
        <v>5.76</v>
      </c>
      <c r="G393" s="229" t="s">
        <v>867</v>
      </c>
      <c r="H393" s="229">
        <f>H116</f>
        <v>0</v>
      </c>
      <c r="I393" s="234">
        <f t="shared" si="17"/>
        <v>0</v>
      </c>
    </row>
    <row r="394" spans="1:9" x14ac:dyDescent="0.35">
      <c r="A394" s="229" t="s">
        <v>829</v>
      </c>
      <c r="C394" s="240">
        <v>7.5</v>
      </c>
      <c r="D394" s="232" t="s">
        <v>2</v>
      </c>
      <c r="E394" s="229" t="s">
        <v>862</v>
      </c>
      <c r="F394" s="234">
        <f>C394-C138</f>
        <v>3.01</v>
      </c>
      <c r="G394" s="229" t="s">
        <v>865</v>
      </c>
      <c r="H394" s="229">
        <f>+H138</f>
        <v>0</v>
      </c>
      <c r="I394" s="234">
        <f t="shared" si="17"/>
        <v>0</v>
      </c>
    </row>
    <row r="395" spans="1:9" x14ac:dyDescent="0.35">
      <c r="A395" s="229" t="s">
        <v>830</v>
      </c>
      <c r="C395" s="240">
        <v>10.25</v>
      </c>
      <c r="D395" s="232" t="s">
        <v>2</v>
      </c>
      <c r="E395" s="229" t="s">
        <v>863</v>
      </c>
      <c r="F395" s="234">
        <f>C395-C138</f>
        <v>5.76</v>
      </c>
      <c r="G395" s="229" t="s">
        <v>866</v>
      </c>
      <c r="H395" s="229">
        <f>H138</f>
        <v>0</v>
      </c>
      <c r="I395" s="234">
        <f t="shared" si="17"/>
        <v>0</v>
      </c>
    </row>
    <row r="396" spans="1:9" x14ac:dyDescent="0.35">
      <c r="A396" s="229" t="s">
        <v>831</v>
      </c>
      <c r="C396" s="240">
        <v>10.25</v>
      </c>
      <c r="D396" s="232" t="s">
        <v>2</v>
      </c>
      <c r="E396" s="229" t="s">
        <v>864</v>
      </c>
      <c r="F396" s="234">
        <f>C396-C138</f>
        <v>5.76</v>
      </c>
      <c r="G396" s="229" t="s">
        <v>867</v>
      </c>
      <c r="H396" s="229">
        <f>H138</f>
        <v>0</v>
      </c>
      <c r="I396" s="234">
        <f t="shared" si="17"/>
        <v>0</v>
      </c>
    </row>
    <row r="397" spans="1:9" x14ac:dyDescent="0.35">
      <c r="A397" s="229" t="s">
        <v>832</v>
      </c>
      <c r="C397" s="240">
        <v>4.08</v>
      </c>
      <c r="D397" s="232" t="s">
        <v>2</v>
      </c>
      <c r="E397" s="229" t="s">
        <v>862</v>
      </c>
      <c r="F397" s="234">
        <f>C397-C72</f>
        <v>0.94</v>
      </c>
      <c r="G397" s="229" t="s">
        <v>865</v>
      </c>
      <c r="H397" s="229">
        <f>+H72</f>
        <v>0</v>
      </c>
      <c r="I397" s="234">
        <f t="shared" si="17"/>
        <v>0</v>
      </c>
    </row>
    <row r="398" spans="1:9" x14ac:dyDescent="0.35">
      <c r="A398" s="229" t="s">
        <v>833</v>
      </c>
      <c r="C398" s="240">
        <v>6</v>
      </c>
      <c r="D398" s="232" t="s">
        <v>2</v>
      </c>
      <c r="E398" s="229" t="s">
        <v>863</v>
      </c>
      <c r="F398" s="234">
        <f>C398-C72</f>
        <v>2.86</v>
      </c>
      <c r="G398" s="229" t="s">
        <v>866</v>
      </c>
      <c r="H398" s="229">
        <f>H72</f>
        <v>0</v>
      </c>
      <c r="I398" s="234">
        <f t="shared" si="17"/>
        <v>0</v>
      </c>
    </row>
    <row r="399" spans="1:9" x14ac:dyDescent="0.35">
      <c r="A399" s="229" t="s">
        <v>834</v>
      </c>
      <c r="C399" s="240">
        <v>6</v>
      </c>
      <c r="D399" s="232" t="s">
        <v>2</v>
      </c>
      <c r="E399" s="229" t="s">
        <v>864</v>
      </c>
      <c r="F399" s="234">
        <f>C399-C72</f>
        <v>2.86</v>
      </c>
      <c r="G399" s="229" t="s">
        <v>867</v>
      </c>
      <c r="H399" s="229">
        <f>H72</f>
        <v>0</v>
      </c>
      <c r="I399" s="234">
        <f t="shared" si="17"/>
        <v>0</v>
      </c>
    </row>
    <row r="400" spans="1:9" x14ac:dyDescent="0.35">
      <c r="A400" s="229" t="s">
        <v>835</v>
      </c>
      <c r="C400" s="240">
        <v>5.8</v>
      </c>
      <c r="D400" s="232" t="s">
        <v>2</v>
      </c>
      <c r="E400" s="229" t="s">
        <v>862</v>
      </c>
      <c r="F400" s="234">
        <f>C400-C94</f>
        <v>1.4900000000000002</v>
      </c>
      <c r="G400" s="229" t="s">
        <v>865</v>
      </c>
      <c r="H400" s="229">
        <f>H94</f>
        <v>0</v>
      </c>
      <c r="I400" s="234">
        <f t="shared" si="17"/>
        <v>0</v>
      </c>
    </row>
    <row r="401" spans="1:9" x14ac:dyDescent="0.35">
      <c r="A401" s="229" t="s">
        <v>836</v>
      </c>
      <c r="C401" s="240">
        <v>7.2</v>
      </c>
      <c r="D401" s="232" t="s">
        <v>2</v>
      </c>
      <c r="E401" s="229" t="s">
        <v>863</v>
      </c>
      <c r="F401" s="234">
        <f>C401-C94</f>
        <v>2.8900000000000006</v>
      </c>
      <c r="G401" s="229" t="s">
        <v>866</v>
      </c>
      <c r="H401" s="229">
        <f>H94</f>
        <v>0</v>
      </c>
      <c r="I401" s="234">
        <f t="shared" si="17"/>
        <v>0</v>
      </c>
    </row>
    <row r="402" spans="1:9" x14ac:dyDescent="0.35">
      <c r="A402" s="229" t="s">
        <v>837</v>
      </c>
      <c r="C402" s="240">
        <v>7.2</v>
      </c>
      <c r="D402" s="232" t="s">
        <v>2</v>
      </c>
      <c r="E402" s="229" t="s">
        <v>864</v>
      </c>
      <c r="F402" s="234">
        <f>C402-C94</f>
        <v>2.8900000000000006</v>
      </c>
      <c r="G402" s="229" t="s">
        <v>867</v>
      </c>
      <c r="H402" s="229">
        <f>H94</f>
        <v>0</v>
      </c>
      <c r="I402" s="234">
        <f t="shared" si="17"/>
        <v>0</v>
      </c>
    </row>
    <row r="403" spans="1:9" x14ac:dyDescent="0.35">
      <c r="A403" s="229" t="s">
        <v>838</v>
      </c>
      <c r="C403" s="240">
        <v>5.8</v>
      </c>
      <c r="D403" s="232" t="s">
        <v>2</v>
      </c>
      <c r="E403" s="229" t="s">
        <v>862</v>
      </c>
      <c r="F403" s="234">
        <f>C403-C105</f>
        <v>1.4900000000000002</v>
      </c>
      <c r="G403" s="229" t="s">
        <v>865</v>
      </c>
      <c r="H403" s="229">
        <f>H105</f>
        <v>0</v>
      </c>
      <c r="I403" s="234">
        <f t="shared" si="17"/>
        <v>0</v>
      </c>
    </row>
    <row r="404" spans="1:9" x14ac:dyDescent="0.35">
      <c r="A404" s="229" t="s">
        <v>839</v>
      </c>
      <c r="C404" s="240">
        <v>7.2</v>
      </c>
      <c r="D404" s="232" t="s">
        <v>2</v>
      </c>
      <c r="E404" s="229" t="s">
        <v>863</v>
      </c>
      <c r="F404" s="234">
        <f>C404-C105</f>
        <v>2.8900000000000006</v>
      </c>
      <c r="G404" s="229" t="s">
        <v>866</v>
      </c>
      <c r="H404" s="229">
        <f>H105</f>
        <v>0</v>
      </c>
      <c r="I404" s="234">
        <f t="shared" si="17"/>
        <v>0</v>
      </c>
    </row>
    <row r="405" spans="1:9" x14ac:dyDescent="0.35">
      <c r="A405" s="229" t="s">
        <v>840</v>
      </c>
      <c r="C405" s="240">
        <v>7.2</v>
      </c>
      <c r="D405" s="232" t="s">
        <v>2</v>
      </c>
      <c r="E405" s="229" t="s">
        <v>864</v>
      </c>
      <c r="F405" s="234">
        <f>C405-C105</f>
        <v>2.8900000000000006</v>
      </c>
      <c r="G405" s="229" t="s">
        <v>867</v>
      </c>
      <c r="H405" s="229">
        <f>H105</f>
        <v>0</v>
      </c>
      <c r="I405" s="234">
        <f t="shared" si="17"/>
        <v>0</v>
      </c>
    </row>
    <row r="406" spans="1:9" x14ac:dyDescent="0.35">
      <c r="A406" s="229" t="s">
        <v>841</v>
      </c>
      <c r="C406" s="240">
        <v>5.8</v>
      </c>
      <c r="D406" s="232" t="s">
        <v>2</v>
      </c>
      <c r="E406" s="229" t="s">
        <v>862</v>
      </c>
      <c r="F406" s="234">
        <f>C406-C181</f>
        <v>1.4900000000000002</v>
      </c>
      <c r="G406" s="229" t="s">
        <v>865</v>
      </c>
      <c r="H406" s="229">
        <f>H181</f>
        <v>0</v>
      </c>
      <c r="I406" s="234">
        <f t="shared" si="17"/>
        <v>0</v>
      </c>
    </row>
    <row r="407" spans="1:9" x14ac:dyDescent="0.35">
      <c r="A407" s="229" t="s">
        <v>842</v>
      </c>
      <c r="C407" s="240">
        <v>7.2</v>
      </c>
      <c r="D407" s="232" t="s">
        <v>2</v>
      </c>
      <c r="E407" s="229" t="s">
        <v>863</v>
      </c>
      <c r="F407" s="234">
        <f>C407-C181</f>
        <v>2.8900000000000006</v>
      </c>
      <c r="G407" s="229" t="s">
        <v>866</v>
      </c>
      <c r="H407" s="229">
        <f>H181</f>
        <v>0</v>
      </c>
      <c r="I407" s="234">
        <f t="shared" si="17"/>
        <v>0</v>
      </c>
    </row>
    <row r="408" spans="1:9" x14ac:dyDescent="0.35">
      <c r="A408" s="229" t="s">
        <v>843</v>
      </c>
      <c r="C408" s="240">
        <v>7.2</v>
      </c>
      <c r="D408" s="232" t="s">
        <v>2</v>
      </c>
      <c r="E408" s="229" t="s">
        <v>864</v>
      </c>
      <c r="F408" s="234">
        <f>C408-C181</f>
        <v>2.8900000000000006</v>
      </c>
      <c r="G408" s="229" t="s">
        <v>867</v>
      </c>
      <c r="H408" s="229">
        <f>H181</f>
        <v>0</v>
      </c>
      <c r="I408" s="234">
        <f t="shared" si="17"/>
        <v>0</v>
      </c>
    </row>
    <row r="409" spans="1:9" x14ac:dyDescent="0.35">
      <c r="A409" s="229" t="s">
        <v>844</v>
      </c>
      <c r="C409" s="240">
        <v>5.8</v>
      </c>
      <c r="D409" s="232" t="s">
        <v>2</v>
      </c>
      <c r="E409" s="229" t="s">
        <v>862</v>
      </c>
      <c r="F409" s="234">
        <f>C409-C192</f>
        <v>1.4900000000000002</v>
      </c>
      <c r="G409" s="229" t="s">
        <v>865</v>
      </c>
      <c r="H409" s="229">
        <f>H192</f>
        <v>0</v>
      </c>
      <c r="I409" s="234">
        <f t="shared" si="17"/>
        <v>0</v>
      </c>
    </row>
    <row r="410" spans="1:9" x14ac:dyDescent="0.35">
      <c r="A410" s="229" t="s">
        <v>845</v>
      </c>
      <c r="C410" s="240">
        <v>7.2</v>
      </c>
      <c r="D410" s="232" t="s">
        <v>2</v>
      </c>
      <c r="E410" s="229" t="s">
        <v>863</v>
      </c>
      <c r="F410" s="234">
        <f>C410-C192</f>
        <v>2.8900000000000006</v>
      </c>
      <c r="G410" s="229" t="s">
        <v>866</v>
      </c>
      <c r="H410" s="229">
        <f>H192</f>
        <v>0</v>
      </c>
      <c r="I410" s="234">
        <f t="shared" si="17"/>
        <v>0</v>
      </c>
    </row>
    <row r="411" spans="1:9" x14ac:dyDescent="0.35">
      <c r="A411" s="229" t="s">
        <v>846</v>
      </c>
      <c r="C411" s="240">
        <v>7.2</v>
      </c>
      <c r="D411" s="232" t="s">
        <v>2</v>
      </c>
      <c r="E411" s="229" t="s">
        <v>864</v>
      </c>
      <c r="F411" s="234">
        <f>C411-C192</f>
        <v>2.8900000000000006</v>
      </c>
      <c r="G411" s="229" t="s">
        <v>867</v>
      </c>
      <c r="H411" s="229">
        <f>H192</f>
        <v>0</v>
      </c>
      <c r="I411" s="234">
        <f t="shared" si="17"/>
        <v>0</v>
      </c>
    </row>
    <row r="412" spans="1:9" x14ac:dyDescent="0.35">
      <c r="A412" s="229" t="s">
        <v>847</v>
      </c>
      <c r="C412" s="240">
        <v>5.8</v>
      </c>
      <c r="D412" s="232" t="s">
        <v>2</v>
      </c>
      <c r="E412" s="229" t="s">
        <v>862</v>
      </c>
      <c r="F412" s="234">
        <f>C412-C127</f>
        <v>1.4900000000000002</v>
      </c>
      <c r="G412" s="229" t="s">
        <v>865</v>
      </c>
      <c r="H412" s="229">
        <f>H127</f>
        <v>0</v>
      </c>
      <c r="I412" s="234">
        <f t="shared" si="17"/>
        <v>0</v>
      </c>
    </row>
    <row r="413" spans="1:9" x14ac:dyDescent="0.35">
      <c r="A413" s="229" t="s">
        <v>848</v>
      </c>
      <c r="C413" s="240">
        <v>7.2</v>
      </c>
      <c r="D413" s="232" t="s">
        <v>2</v>
      </c>
      <c r="E413" s="229" t="s">
        <v>863</v>
      </c>
      <c r="F413" s="234">
        <f>C413-C121</f>
        <v>1.5499999999999998</v>
      </c>
      <c r="G413" s="229" t="s">
        <v>866</v>
      </c>
      <c r="H413" s="229">
        <f>H127</f>
        <v>0</v>
      </c>
      <c r="I413" s="234">
        <f t="shared" si="17"/>
        <v>0</v>
      </c>
    </row>
    <row r="414" spans="1:9" x14ac:dyDescent="0.35">
      <c r="A414" s="229" t="s">
        <v>849</v>
      </c>
      <c r="C414" s="240">
        <v>7.2</v>
      </c>
      <c r="D414" s="232" t="s">
        <v>2</v>
      </c>
      <c r="E414" s="229" t="s">
        <v>864</v>
      </c>
      <c r="F414" s="234">
        <f>C414-C121</f>
        <v>1.5499999999999998</v>
      </c>
      <c r="G414" s="229" t="s">
        <v>867</v>
      </c>
      <c r="H414" s="229">
        <f>H127</f>
        <v>0</v>
      </c>
      <c r="I414" s="234">
        <f t="shared" si="17"/>
        <v>0</v>
      </c>
    </row>
    <row r="415" spans="1:9" x14ac:dyDescent="0.35">
      <c r="A415" s="229" t="s">
        <v>850</v>
      </c>
      <c r="C415" s="240">
        <v>5.8</v>
      </c>
      <c r="D415" s="232" t="s">
        <v>2</v>
      </c>
      <c r="E415" s="229" t="s">
        <v>862</v>
      </c>
      <c r="F415" s="234">
        <f>C415-C149</f>
        <v>1.4900000000000002</v>
      </c>
      <c r="G415" s="229" t="s">
        <v>865</v>
      </c>
      <c r="H415" s="229">
        <f>H149</f>
        <v>0</v>
      </c>
      <c r="I415" s="234">
        <f t="shared" si="17"/>
        <v>0</v>
      </c>
    </row>
    <row r="416" spans="1:9" x14ac:dyDescent="0.35">
      <c r="A416" s="229" t="s">
        <v>851</v>
      </c>
      <c r="C416" s="240">
        <v>7.2</v>
      </c>
      <c r="D416" s="232" t="s">
        <v>2</v>
      </c>
      <c r="E416" s="229" t="s">
        <v>863</v>
      </c>
      <c r="F416" s="234">
        <f>C416-C149</f>
        <v>2.8900000000000006</v>
      </c>
      <c r="G416" s="229" t="s">
        <v>866</v>
      </c>
      <c r="H416" s="229">
        <f>H149</f>
        <v>0</v>
      </c>
      <c r="I416" s="234">
        <f t="shared" si="17"/>
        <v>0</v>
      </c>
    </row>
    <row r="417" spans="1:9" x14ac:dyDescent="0.35">
      <c r="A417" s="229" t="s">
        <v>852</v>
      </c>
      <c r="C417" s="240">
        <v>7.2</v>
      </c>
      <c r="D417" s="232" t="s">
        <v>2</v>
      </c>
      <c r="E417" s="229" t="s">
        <v>864</v>
      </c>
      <c r="F417" s="234">
        <f>C417-C149</f>
        <v>2.8900000000000006</v>
      </c>
      <c r="G417" s="229" t="s">
        <v>867</v>
      </c>
      <c r="H417" s="229">
        <f>H149</f>
        <v>0</v>
      </c>
      <c r="I417" s="234">
        <f t="shared" si="17"/>
        <v>0</v>
      </c>
    </row>
    <row r="418" spans="1:9" x14ac:dyDescent="0.35">
      <c r="A418" s="229" t="s">
        <v>853</v>
      </c>
      <c r="C418" s="240">
        <v>5.8</v>
      </c>
      <c r="D418" s="232" t="s">
        <v>2</v>
      </c>
      <c r="E418" s="229" t="s">
        <v>862</v>
      </c>
      <c r="F418" s="234">
        <f>C418-C151</f>
        <v>1.4900000000000002</v>
      </c>
      <c r="G418" s="229" t="s">
        <v>865</v>
      </c>
      <c r="H418" s="229">
        <f>H151</f>
        <v>0</v>
      </c>
      <c r="I418" s="234">
        <f t="shared" si="17"/>
        <v>0</v>
      </c>
    </row>
    <row r="419" spans="1:9" x14ac:dyDescent="0.35">
      <c r="A419" s="229" t="s">
        <v>854</v>
      </c>
      <c r="C419" s="240">
        <v>7.2</v>
      </c>
      <c r="D419" s="232" t="s">
        <v>2</v>
      </c>
      <c r="E419" s="229" t="s">
        <v>863</v>
      </c>
      <c r="F419" s="234">
        <f>C419-C151</f>
        <v>2.8900000000000006</v>
      </c>
      <c r="G419" s="229" t="s">
        <v>866</v>
      </c>
      <c r="H419" s="229">
        <f>H151</f>
        <v>0</v>
      </c>
      <c r="I419" s="234">
        <f t="shared" si="17"/>
        <v>0</v>
      </c>
    </row>
    <row r="420" spans="1:9" x14ac:dyDescent="0.35">
      <c r="A420" s="229" t="s">
        <v>855</v>
      </c>
      <c r="C420" s="240">
        <v>7.2</v>
      </c>
      <c r="D420" s="232" t="s">
        <v>2</v>
      </c>
      <c r="E420" s="229" t="s">
        <v>864</v>
      </c>
      <c r="F420" s="234">
        <f>C420-C151</f>
        <v>2.8900000000000006</v>
      </c>
      <c r="G420" s="229" t="s">
        <v>867</v>
      </c>
      <c r="H420" s="229">
        <f>H151</f>
        <v>0</v>
      </c>
      <c r="I420" s="234">
        <f t="shared" si="17"/>
        <v>0</v>
      </c>
    </row>
    <row r="421" spans="1:9" x14ac:dyDescent="0.35">
      <c r="A421" s="229" t="s">
        <v>856</v>
      </c>
      <c r="C421" s="240">
        <v>5.8</v>
      </c>
      <c r="D421" s="232" t="s">
        <v>2</v>
      </c>
      <c r="E421" s="229" t="s">
        <v>862</v>
      </c>
      <c r="F421" s="234">
        <f>C421-C217</f>
        <v>1.4900000000000002</v>
      </c>
      <c r="G421" s="229" t="s">
        <v>865</v>
      </c>
      <c r="H421" s="229">
        <f>H217</f>
        <v>0</v>
      </c>
      <c r="I421" s="234">
        <f t="shared" si="17"/>
        <v>0</v>
      </c>
    </row>
    <row r="422" spans="1:9" x14ac:dyDescent="0.35">
      <c r="A422" s="229" t="s">
        <v>857</v>
      </c>
      <c r="C422" s="240">
        <v>7.2</v>
      </c>
      <c r="D422" s="232" t="s">
        <v>2</v>
      </c>
      <c r="E422" s="229" t="s">
        <v>863</v>
      </c>
      <c r="F422" s="234">
        <f>C422-C217</f>
        <v>2.8900000000000006</v>
      </c>
      <c r="G422" s="229" t="s">
        <v>866</v>
      </c>
      <c r="H422" s="229">
        <f>H217</f>
        <v>0</v>
      </c>
      <c r="I422" s="234">
        <f t="shared" si="17"/>
        <v>0</v>
      </c>
    </row>
    <row r="423" spans="1:9" x14ac:dyDescent="0.35">
      <c r="A423" s="229" t="s">
        <v>858</v>
      </c>
      <c r="C423" s="240">
        <v>7.2</v>
      </c>
      <c r="D423" s="232" t="s">
        <v>2</v>
      </c>
      <c r="E423" s="229" t="s">
        <v>864</v>
      </c>
      <c r="F423" s="234">
        <f>C423-C217</f>
        <v>2.8900000000000006</v>
      </c>
      <c r="G423" s="229" t="s">
        <v>867</v>
      </c>
      <c r="H423" s="229">
        <f>H217</f>
        <v>0</v>
      </c>
      <c r="I423" s="234">
        <f t="shared" si="17"/>
        <v>0</v>
      </c>
    </row>
    <row r="424" spans="1:9" x14ac:dyDescent="0.35">
      <c r="A424" s="229" t="s">
        <v>859</v>
      </c>
      <c r="C424" s="240">
        <v>5.8</v>
      </c>
      <c r="D424" s="232" t="s">
        <v>2</v>
      </c>
      <c r="E424" s="229" t="s">
        <v>862</v>
      </c>
      <c r="F424" s="234">
        <f>C424-C221</f>
        <v>1.4900000000000002</v>
      </c>
      <c r="G424" s="229" t="s">
        <v>865</v>
      </c>
      <c r="H424" s="229">
        <f>H221</f>
        <v>0</v>
      </c>
      <c r="I424" s="234">
        <f t="shared" si="17"/>
        <v>0</v>
      </c>
    </row>
    <row r="425" spans="1:9" x14ac:dyDescent="0.35">
      <c r="A425" s="229" t="s">
        <v>860</v>
      </c>
      <c r="C425" s="240">
        <v>7.2</v>
      </c>
      <c r="D425" s="232" t="s">
        <v>2</v>
      </c>
      <c r="E425" s="229" t="s">
        <v>863</v>
      </c>
      <c r="F425" s="234">
        <f>C425-C221</f>
        <v>2.8900000000000006</v>
      </c>
      <c r="G425" s="229" t="s">
        <v>866</v>
      </c>
      <c r="H425" s="229">
        <f>H221</f>
        <v>0</v>
      </c>
      <c r="I425" s="234">
        <f t="shared" si="17"/>
        <v>0</v>
      </c>
    </row>
    <row r="426" spans="1:9" x14ac:dyDescent="0.35">
      <c r="A426" s="229" t="s">
        <v>861</v>
      </c>
      <c r="C426" s="240">
        <v>7.2</v>
      </c>
      <c r="D426" s="232" t="s">
        <v>2</v>
      </c>
      <c r="E426" s="229" t="s">
        <v>864</v>
      </c>
      <c r="F426" s="234">
        <f>C426-C221</f>
        <v>2.8900000000000006</v>
      </c>
      <c r="G426" s="229" t="s">
        <v>867</v>
      </c>
      <c r="H426" s="229">
        <f>H221</f>
        <v>0</v>
      </c>
      <c r="I426" s="234">
        <f t="shared" si="17"/>
        <v>0</v>
      </c>
    </row>
    <row r="427" spans="1:9" x14ac:dyDescent="0.35">
      <c r="A427" s="229" t="s">
        <v>880</v>
      </c>
      <c r="C427" s="240">
        <v>47.1</v>
      </c>
      <c r="D427" s="229" t="s">
        <v>2</v>
      </c>
      <c r="E427" s="229" t="s">
        <v>882</v>
      </c>
    </row>
    <row r="428" spans="1:9" x14ac:dyDescent="0.35">
      <c r="A428" s="236" t="s">
        <v>887</v>
      </c>
      <c r="B428" s="244">
        <v>46.2</v>
      </c>
      <c r="C428" s="244">
        <v>46.2</v>
      </c>
      <c r="D428" s="229" t="s">
        <v>701</v>
      </c>
      <c r="E428" s="229" t="s">
        <v>1083</v>
      </c>
    </row>
    <row r="429" spans="1:9" x14ac:dyDescent="0.35">
      <c r="A429" s="236" t="s">
        <v>888</v>
      </c>
      <c r="B429" s="244">
        <v>7.04</v>
      </c>
      <c r="C429" s="244">
        <v>7.05</v>
      </c>
      <c r="D429" s="229" t="s">
        <v>701</v>
      </c>
      <c r="E429" s="229" t="s">
        <v>1084</v>
      </c>
    </row>
    <row r="430" spans="1:9" x14ac:dyDescent="0.35">
      <c r="A430" s="236" t="s">
        <v>883</v>
      </c>
      <c r="B430" s="244">
        <v>60.8</v>
      </c>
      <c r="C430" s="244">
        <v>60.8</v>
      </c>
      <c r="D430" s="229" t="s">
        <v>701</v>
      </c>
      <c r="E430" s="229" t="s">
        <v>1085</v>
      </c>
    </row>
    <row r="431" spans="1:9" x14ac:dyDescent="0.35">
      <c r="A431" s="236" t="s">
        <v>884</v>
      </c>
      <c r="B431" s="244">
        <v>63.8</v>
      </c>
      <c r="C431" s="244">
        <v>63.8</v>
      </c>
      <c r="D431" s="229" t="s">
        <v>701</v>
      </c>
      <c r="E431" s="229" t="s">
        <v>1087</v>
      </c>
    </row>
    <row r="432" spans="1:9" x14ac:dyDescent="0.35">
      <c r="A432" s="236" t="s">
        <v>885</v>
      </c>
      <c r="B432" s="244">
        <v>67.8</v>
      </c>
      <c r="C432" s="244">
        <v>67.8</v>
      </c>
      <c r="D432" s="229" t="s">
        <v>701</v>
      </c>
      <c r="E432" s="229" t="s">
        <v>1086</v>
      </c>
    </row>
    <row r="433" spans="1:5" x14ac:dyDescent="0.35">
      <c r="A433" s="236" t="s">
        <v>880</v>
      </c>
      <c r="B433" s="244">
        <v>46.2</v>
      </c>
      <c r="C433" s="244">
        <v>46.2</v>
      </c>
      <c r="D433" s="229" t="s">
        <v>701</v>
      </c>
      <c r="E433" s="229" t="s">
        <v>1083</v>
      </c>
    </row>
    <row r="434" spans="1:5" x14ac:dyDescent="0.35">
      <c r="A434" s="236" t="s">
        <v>889</v>
      </c>
      <c r="B434" s="244">
        <v>5</v>
      </c>
      <c r="C434" s="244">
        <v>5</v>
      </c>
      <c r="D434" s="229" t="s">
        <v>701</v>
      </c>
      <c r="E434" s="229" t="s">
        <v>1179</v>
      </c>
    </row>
    <row r="435" spans="1:5" x14ac:dyDescent="0.35">
      <c r="A435" s="236" t="s">
        <v>890</v>
      </c>
      <c r="B435" s="244">
        <v>10.3</v>
      </c>
      <c r="C435" s="244">
        <v>10.3</v>
      </c>
      <c r="D435" s="229" t="s">
        <v>701</v>
      </c>
      <c r="E435" s="229" t="s">
        <v>1180</v>
      </c>
    </row>
    <row r="436" spans="1:5" x14ac:dyDescent="0.35">
      <c r="A436" s="236" t="s">
        <v>891</v>
      </c>
      <c r="B436" s="244">
        <v>9.6</v>
      </c>
      <c r="C436" s="244">
        <v>9.6</v>
      </c>
      <c r="D436" s="229" t="s">
        <v>701</v>
      </c>
      <c r="E436" s="229" t="s">
        <v>1181</v>
      </c>
    </row>
    <row r="437" spans="1:5" x14ac:dyDescent="0.35">
      <c r="A437" s="236" t="s">
        <v>892</v>
      </c>
      <c r="B437" s="244">
        <v>6</v>
      </c>
      <c r="C437" s="244">
        <v>6</v>
      </c>
      <c r="D437" s="229" t="s">
        <v>701</v>
      </c>
      <c r="E437" s="229" t="s">
        <v>1182</v>
      </c>
    </row>
    <row r="438" spans="1:5" x14ac:dyDescent="0.35">
      <c r="A438" s="236" t="s">
        <v>893</v>
      </c>
      <c r="B438" s="244">
        <v>10.3</v>
      </c>
      <c r="C438" s="244">
        <v>10.3</v>
      </c>
      <c r="D438" s="229" t="s">
        <v>701</v>
      </c>
      <c r="E438" s="229" t="s">
        <v>1183</v>
      </c>
    </row>
    <row r="439" spans="1:5" x14ac:dyDescent="0.35">
      <c r="A439" s="236" t="s">
        <v>894</v>
      </c>
      <c r="B439" s="244">
        <v>6</v>
      </c>
      <c r="C439" s="244">
        <v>6</v>
      </c>
      <c r="D439" s="229" t="s">
        <v>701</v>
      </c>
      <c r="E439" s="229" t="s">
        <v>1184</v>
      </c>
    </row>
    <row r="440" spans="1:5" x14ac:dyDescent="0.35">
      <c r="A440" s="236" t="s">
        <v>895</v>
      </c>
      <c r="B440" s="244">
        <v>10.6</v>
      </c>
      <c r="C440" s="244">
        <v>10.6</v>
      </c>
      <c r="D440" s="229" t="s">
        <v>701</v>
      </c>
      <c r="E440" s="229" t="s">
        <v>1185</v>
      </c>
    </row>
    <row r="441" spans="1:5" x14ac:dyDescent="0.35">
      <c r="A441" s="236" t="s">
        <v>896</v>
      </c>
      <c r="B441" s="244">
        <v>10.3</v>
      </c>
      <c r="C441" s="244">
        <v>10.3</v>
      </c>
      <c r="D441" s="229" t="s">
        <v>701</v>
      </c>
      <c r="E441" s="229" t="s">
        <v>1186</v>
      </c>
    </row>
    <row r="442" spans="1:5" x14ac:dyDescent="0.35">
      <c r="A442" s="236" t="s">
        <v>897</v>
      </c>
      <c r="B442" s="244">
        <v>10.3</v>
      </c>
      <c r="C442" s="244">
        <v>10.3</v>
      </c>
      <c r="D442" s="229" t="s">
        <v>701</v>
      </c>
      <c r="E442" s="229" t="s">
        <v>1187</v>
      </c>
    </row>
    <row r="443" spans="1:5" x14ac:dyDescent="0.35">
      <c r="A443" s="236" t="s">
        <v>898</v>
      </c>
      <c r="B443" s="244">
        <v>10</v>
      </c>
      <c r="C443" s="244">
        <v>10</v>
      </c>
      <c r="D443" s="229" t="s">
        <v>701</v>
      </c>
      <c r="E443" s="229" t="s">
        <v>1188</v>
      </c>
    </row>
    <row r="444" spans="1:5" x14ac:dyDescent="0.35">
      <c r="A444" s="236" t="s">
        <v>899</v>
      </c>
      <c r="B444" s="244">
        <v>10</v>
      </c>
      <c r="C444" s="244">
        <v>10</v>
      </c>
      <c r="D444" s="229" t="s">
        <v>701</v>
      </c>
      <c r="E444" s="229" t="s">
        <v>1189</v>
      </c>
    </row>
    <row r="445" spans="1:5" x14ac:dyDescent="0.35">
      <c r="A445" s="236" t="s">
        <v>900</v>
      </c>
      <c r="B445" s="244">
        <v>10</v>
      </c>
      <c r="C445" s="244">
        <v>10</v>
      </c>
      <c r="D445" s="229" t="s">
        <v>701</v>
      </c>
      <c r="E445" s="229" t="s">
        <v>1190</v>
      </c>
    </row>
    <row r="446" spans="1:5" x14ac:dyDescent="0.35">
      <c r="A446" s="236" t="s">
        <v>901</v>
      </c>
      <c r="B446" s="244">
        <v>5</v>
      </c>
      <c r="C446" s="244">
        <v>5</v>
      </c>
      <c r="D446" s="229" t="s">
        <v>701</v>
      </c>
      <c r="E446" s="229" t="s">
        <v>1191</v>
      </c>
    </row>
    <row r="447" spans="1:5" x14ac:dyDescent="0.35">
      <c r="A447" s="236" t="s">
        <v>902</v>
      </c>
      <c r="B447" s="244">
        <v>10.3</v>
      </c>
      <c r="C447" s="244">
        <v>10.3</v>
      </c>
      <c r="D447" s="229" t="s">
        <v>701</v>
      </c>
      <c r="E447" s="229" t="s">
        <v>1192</v>
      </c>
    </row>
    <row r="448" spans="1:5" x14ac:dyDescent="0.35">
      <c r="A448" s="236" t="s">
        <v>903</v>
      </c>
      <c r="B448" s="244">
        <v>9.6</v>
      </c>
      <c r="C448" s="244">
        <v>9.6</v>
      </c>
      <c r="D448" s="229" t="s">
        <v>701</v>
      </c>
      <c r="E448" s="229" t="s">
        <v>1193</v>
      </c>
    </row>
    <row r="449" spans="1:5" x14ac:dyDescent="0.35">
      <c r="A449" s="236" t="s">
        <v>904</v>
      </c>
      <c r="B449" s="244">
        <v>6</v>
      </c>
      <c r="C449" s="244">
        <v>6</v>
      </c>
      <c r="D449" s="229" t="s">
        <v>701</v>
      </c>
      <c r="E449" s="229" t="s">
        <v>1194</v>
      </c>
    </row>
    <row r="450" spans="1:5" x14ac:dyDescent="0.35">
      <c r="A450" s="236" t="s">
        <v>905</v>
      </c>
      <c r="B450" s="244">
        <v>10.3</v>
      </c>
      <c r="C450" s="244">
        <v>10.3</v>
      </c>
      <c r="D450" s="229" t="s">
        <v>701</v>
      </c>
      <c r="E450" s="229" t="s">
        <v>1195</v>
      </c>
    </row>
    <row r="451" spans="1:5" x14ac:dyDescent="0.35">
      <c r="A451" s="236" t="s">
        <v>906</v>
      </c>
      <c r="B451" s="244">
        <v>6</v>
      </c>
      <c r="C451" s="244">
        <v>6</v>
      </c>
      <c r="D451" s="229" t="s">
        <v>701</v>
      </c>
      <c r="E451" s="229" t="s">
        <v>1196</v>
      </c>
    </row>
    <row r="452" spans="1:5" x14ac:dyDescent="0.35">
      <c r="A452" s="236" t="s">
        <v>907</v>
      </c>
      <c r="B452" s="244">
        <v>10.6</v>
      </c>
      <c r="C452" s="244">
        <v>10.6</v>
      </c>
      <c r="D452" s="229" t="s">
        <v>701</v>
      </c>
      <c r="E452" s="229" t="s">
        <v>1197</v>
      </c>
    </row>
    <row r="453" spans="1:5" x14ac:dyDescent="0.35">
      <c r="A453" s="236" t="s">
        <v>908</v>
      </c>
      <c r="B453" s="244">
        <v>10.3</v>
      </c>
      <c r="C453" s="244">
        <v>10.3</v>
      </c>
      <c r="D453" s="229" t="s">
        <v>701</v>
      </c>
      <c r="E453" s="229" t="s">
        <v>1198</v>
      </c>
    </row>
    <row r="454" spans="1:5" x14ac:dyDescent="0.35">
      <c r="A454" s="236" t="s">
        <v>909</v>
      </c>
      <c r="B454" s="244">
        <v>10.3</v>
      </c>
      <c r="C454" s="244">
        <v>10.3</v>
      </c>
      <c r="D454" s="229" t="s">
        <v>701</v>
      </c>
      <c r="E454" s="229" t="s">
        <v>1199</v>
      </c>
    </row>
    <row r="455" spans="1:5" x14ac:dyDescent="0.35">
      <c r="A455" s="236" t="s">
        <v>910</v>
      </c>
      <c r="B455" s="244">
        <v>10</v>
      </c>
      <c r="C455" s="244">
        <v>10</v>
      </c>
      <c r="D455" s="229" t="s">
        <v>701</v>
      </c>
      <c r="E455" s="229" t="s">
        <v>1200</v>
      </c>
    </row>
    <row r="456" spans="1:5" x14ac:dyDescent="0.35">
      <c r="A456" s="236" t="s">
        <v>911</v>
      </c>
      <c r="B456" s="244">
        <v>10</v>
      </c>
      <c r="C456" s="244">
        <v>10</v>
      </c>
      <c r="D456" s="229" t="s">
        <v>701</v>
      </c>
      <c r="E456" s="229" t="s">
        <v>1201</v>
      </c>
    </row>
    <row r="457" spans="1:5" x14ac:dyDescent="0.35">
      <c r="A457" s="236" t="s">
        <v>912</v>
      </c>
      <c r="B457" s="244">
        <v>10</v>
      </c>
      <c r="C457" s="244">
        <v>10</v>
      </c>
      <c r="D457" s="229" t="s">
        <v>701</v>
      </c>
      <c r="E457" s="229" t="s">
        <v>1202</v>
      </c>
    </row>
    <row r="458" spans="1:5" x14ac:dyDescent="0.35">
      <c r="A458" s="236" t="s">
        <v>913</v>
      </c>
      <c r="B458" s="244">
        <v>10</v>
      </c>
      <c r="C458" s="244">
        <v>10</v>
      </c>
      <c r="D458" s="229" t="s">
        <v>701</v>
      </c>
      <c r="E458" s="229" t="s">
        <v>1108</v>
      </c>
    </row>
    <row r="459" spans="1:5" x14ac:dyDescent="0.35">
      <c r="A459" s="236" t="s">
        <v>914</v>
      </c>
      <c r="B459" s="244">
        <v>10</v>
      </c>
      <c r="C459" s="244">
        <v>10</v>
      </c>
      <c r="D459" s="229" t="s">
        <v>701</v>
      </c>
      <c r="E459" s="229" t="s">
        <v>1109</v>
      </c>
    </row>
    <row r="460" spans="1:5" x14ac:dyDescent="0.35">
      <c r="A460" s="236" t="s">
        <v>915</v>
      </c>
      <c r="B460" s="244">
        <v>10</v>
      </c>
      <c r="C460" s="244">
        <v>10</v>
      </c>
      <c r="D460" s="229" t="s">
        <v>701</v>
      </c>
      <c r="E460" s="229" t="s">
        <v>1110</v>
      </c>
    </row>
    <row r="461" spans="1:5" x14ac:dyDescent="0.35">
      <c r="A461" s="236" t="s">
        <v>916</v>
      </c>
      <c r="B461" s="244">
        <v>5</v>
      </c>
      <c r="C461" s="244">
        <v>5</v>
      </c>
      <c r="D461" s="229" t="s">
        <v>701</v>
      </c>
      <c r="E461" s="229" t="s">
        <v>1111</v>
      </c>
    </row>
    <row r="462" spans="1:5" x14ac:dyDescent="0.35">
      <c r="A462" s="236" t="s">
        <v>917</v>
      </c>
      <c r="B462" s="244">
        <v>10.3</v>
      </c>
      <c r="C462" s="244">
        <v>10.3</v>
      </c>
      <c r="D462" s="229" t="s">
        <v>701</v>
      </c>
      <c r="E462" s="229" t="s">
        <v>1112</v>
      </c>
    </row>
    <row r="463" spans="1:5" x14ac:dyDescent="0.35">
      <c r="A463" s="236" t="s">
        <v>918</v>
      </c>
      <c r="B463" s="244">
        <v>9.6</v>
      </c>
      <c r="C463" s="244">
        <v>9.6</v>
      </c>
      <c r="D463" s="229" t="s">
        <v>701</v>
      </c>
      <c r="E463" s="229" t="s">
        <v>1113</v>
      </c>
    </row>
    <row r="464" spans="1:5" x14ac:dyDescent="0.35">
      <c r="A464" s="236" t="s">
        <v>919</v>
      </c>
      <c r="B464" s="244">
        <v>6</v>
      </c>
      <c r="C464" s="244">
        <v>6</v>
      </c>
      <c r="D464" s="229" t="s">
        <v>701</v>
      </c>
      <c r="E464" s="229" t="s">
        <v>1114</v>
      </c>
    </row>
    <row r="465" spans="1:5" x14ac:dyDescent="0.35">
      <c r="A465" s="236" t="s">
        <v>920</v>
      </c>
      <c r="B465" s="244">
        <v>10.3</v>
      </c>
      <c r="C465" s="244">
        <v>10.3</v>
      </c>
      <c r="D465" s="229" t="s">
        <v>701</v>
      </c>
      <c r="E465" s="229" t="s">
        <v>1115</v>
      </c>
    </row>
    <row r="466" spans="1:5" x14ac:dyDescent="0.35">
      <c r="A466" s="236" t="s">
        <v>921</v>
      </c>
      <c r="B466" s="244">
        <v>6</v>
      </c>
      <c r="C466" s="244">
        <v>6</v>
      </c>
      <c r="D466" s="229" t="s">
        <v>701</v>
      </c>
      <c r="E466" s="229" t="s">
        <v>1116</v>
      </c>
    </row>
    <row r="467" spans="1:5" x14ac:dyDescent="0.35">
      <c r="A467" s="236" t="s">
        <v>922</v>
      </c>
      <c r="B467" s="244">
        <v>10.6</v>
      </c>
      <c r="C467" s="244">
        <v>10.6</v>
      </c>
      <c r="D467" s="229" t="s">
        <v>701</v>
      </c>
      <c r="E467" s="229" t="s">
        <v>1117</v>
      </c>
    </row>
    <row r="468" spans="1:5" x14ac:dyDescent="0.35">
      <c r="A468" s="236" t="s">
        <v>923</v>
      </c>
      <c r="B468" s="244">
        <v>10.3</v>
      </c>
      <c r="C468" s="244">
        <v>10.3</v>
      </c>
      <c r="D468" s="229" t="s">
        <v>701</v>
      </c>
      <c r="E468" s="229" t="s">
        <v>1118</v>
      </c>
    </row>
    <row r="469" spans="1:5" x14ac:dyDescent="0.35">
      <c r="A469" s="236" t="s">
        <v>924</v>
      </c>
      <c r="B469" s="244">
        <v>10.3</v>
      </c>
      <c r="C469" s="244">
        <v>10.3</v>
      </c>
      <c r="D469" s="229" t="s">
        <v>701</v>
      </c>
      <c r="E469" s="229" t="s">
        <v>1119</v>
      </c>
    </row>
    <row r="470" spans="1:5" x14ac:dyDescent="0.35">
      <c r="A470" s="236" t="s">
        <v>925</v>
      </c>
      <c r="B470" s="244">
        <v>5</v>
      </c>
      <c r="C470" s="244">
        <v>5</v>
      </c>
      <c r="D470" s="229" t="s">
        <v>701</v>
      </c>
      <c r="E470" s="229" t="s">
        <v>1120</v>
      </c>
    </row>
    <row r="471" spans="1:5" x14ac:dyDescent="0.35">
      <c r="A471" s="236" t="s">
        <v>926</v>
      </c>
      <c r="B471" s="244">
        <v>10.3</v>
      </c>
      <c r="C471" s="244">
        <v>10.3</v>
      </c>
      <c r="D471" s="229" t="s">
        <v>701</v>
      </c>
      <c r="E471" s="229" t="s">
        <v>1121</v>
      </c>
    </row>
    <row r="472" spans="1:5" x14ac:dyDescent="0.35">
      <c r="A472" s="236" t="s">
        <v>927</v>
      </c>
      <c r="B472" s="244">
        <v>9.6</v>
      </c>
      <c r="C472" s="244">
        <v>9.6</v>
      </c>
      <c r="D472" s="229" t="s">
        <v>701</v>
      </c>
      <c r="E472" s="229" t="s">
        <v>1122</v>
      </c>
    </row>
    <row r="473" spans="1:5" x14ac:dyDescent="0.35">
      <c r="A473" s="236" t="s">
        <v>928</v>
      </c>
      <c r="B473" s="244">
        <v>6</v>
      </c>
      <c r="C473" s="244">
        <v>6</v>
      </c>
      <c r="D473" s="229" t="s">
        <v>701</v>
      </c>
      <c r="E473" s="229" t="s">
        <v>1123</v>
      </c>
    </row>
    <row r="474" spans="1:5" x14ac:dyDescent="0.35">
      <c r="A474" s="236" t="s">
        <v>929</v>
      </c>
      <c r="B474" s="244">
        <v>10.3</v>
      </c>
      <c r="C474" s="244">
        <v>10.3</v>
      </c>
      <c r="D474" s="229" t="s">
        <v>701</v>
      </c>
      <c r="E474" s="229" t="s">
        <v>1124</v>
      </c>
    </row>
    <row r="475" spans="1:5" x14ac:dyDescent="0.35">
      <c r="A475" s="236" t="s">
        <v>930</v>
      </c>
      <c r="B475" s="244">
        <v>6</v>
      </c>
      <c r="C475" s="244">
        <v>6</v>
      </c>
      <c r="D475" s="229" t="s">
        <v>701</v>
      </c>
      <c r="E475" s="229" t="s">
        <v>1125</v>
      </c>
    </row>
    <row r="476" spans="1:5" x14ac:dyDescent="0.35">
      <c r="A476" s="236" t="s">
        <v>931</v>
      </c>
      <c r="B476" s="244">
        <v>10.6</v>
      </c>
      <c r="C476" s="244">
        <v>10.6</v>
      </c>
      <c r="D476" s="229" t="s">
        <v>701</v>
      </c>
      <c r="E476" s="229" t="s">
        <v>1126</v>
      </c>
    </row>
    <row r="477" spans="1:5" x14ac:dyDescent="0.35">
      <c r="A477" s="236" t="s">
        <v>932</v>
      </c>
      <c r="B477" s="244">
        <v>10.3</v>
      </c>
      <c r="C477" s="244">
        <v>10.3</v>
      </c>
      <c r="D477" s="229" t="s">
        <v>701</v>
      </c>
      <c r="E477" s="229" t="s">
        <v>1127</v>
      </c>
    </row>
    <row r="478" spans="1:5" x14ac:dyDescent="0.35">
      <c r="A478" s="236" t="s">
        <v>933</v>
      </c>
      <c r="B478" s="244">
        <v>10.3</v>
      </c>
      <c r="C478" s="244">
        <v>10.3</v>
      </c>
      <c r="D478" s="229" t="s">
        <v>701</v>
      </c>
      <c r="E478" s="229" t="s">
        <v>1128</v>
      </c>
    </row>
    <row r="479" spans="1:5" x14ac:dyDescent="0.35">
      <c r="A479" s="236" t="s">
        <v>934</v>
      </c>
      <c r="B479" s="244">
        <v>10</v>
      </c>
      <c r="C479" s="244">
        <v>10</v>
      </c>
      <c r="D479" s="229" t="s">
        <v>701</v>
      </c>
      <c r="E479" s="229" t="s">
        <v>1129</v>
      </c>
    </row>
    <row r="480" spans="1:5" x14ac:dyDescent="0.35">
      <c r="A480" s="236" t="s">
        <v>935</v>
      </c>
      <c r="B480" s="244">
        <v>10</v>
      </c>
      <c r="C480" s="244">
        <v>10</v>
      </c>
      <c r="D480" s="229" t="s">
        <v>701</v>
      </c>
      <c r="E480" s="229" t="s">
        <v>1130</v>
      </c>
    </row>
    <row r="481" spans="1:5" x14ac:dyDescent="0.35">
      <c r="A481" s="236" t="s">
        <v>936</v>
      </c>
      <c r="B481" s="244">
        <v>10</v>
      </c>
      <c r="C481" s="244">
        <v>10</v>
      </c>
      <c r="D481" s="229" t="s">
        <v>701</v>
      </c>
      <c r="E481" s="229" t="s">
        <v>1131</v>
      </c>
    </row>
    <row r="482" spans="1:5" x14ac:dyDescent="0.35">
      <c r="A482" s="236" t="s">
        <v>937</v>
      </c>
      <c r="B482" s="244">
        <v>5</v>
      </c>
      <c r="C482" s="244">
        <v>5</v>
      </c>
      <c r="D482" s="229" t="s">
        <v>701</v>
      </c>
      <c r="E482" s="229" t="s">
        <v>1132</v>
      </c>
    </row>
    <row r="483" spans="1:5" x14ac:dyDescent="0.35">
      <c r="A483" s="236" t="s">
        <v>938</v>
      </c>
      <c r="B483" s="244">
        <v>10.3</v>
      </c>
      <c r="C483" s="244">
        <v>10.3</v>
      </c>
      <c r="D483" s="229" t="s">
        <v>701</v>
      </c>
      <c r="E483" s="229" t="s">
        <v>1133</v>
      </c>
    </row>
    <row r="484" spans="1:5" x14ac:dyDescent="0.35">
      <c r="A484" s="236" t="s">
        <v>939</v>
      </c>
      <c r="B484" s="244">
        <v>9.6</v>
      </c>
      <c r="C484" s="244">
        <v>9.6</v>
      </c>
      <c r="D484" s="229" t="s">
        <v>701</v>
      </c>
      <c r="E484" s="229" t="s">
        <v>1134</v>
      </c>
    </row>
    <row r="485" spans="1:5" x14ac:dyDescent="0.35">
      <c r="A485" s="236" t="s">
        <v>940</v>
      </c>
      <c r="B485" s="244">
        <v>6</v>
      </c>
      <c r="C485" s="244">
        <v>6</v>
      </c>
      <c r="D485" s="229" t="s">
        <v>701</v>
      </c>
      <c r="E485" s="229" t="s">
        <v>1135</v>
      </c>
    </row>
    <row r="486" spans="1:5" x14ac:dyDescent="0.35">
      <c r="A486" s="236" t="s">
        <v>941</v>
      </c>
      <c r="B486" s="244">
        <v>10.3</v>
      </c>
      <c r="C486" s="244">
        <v>10.3</v>
      </c>
      <c r="D486" s="229" t="s">
        <v>701</v>
      </c>
      <c r="E486" s="229" t="s">
        <v>1136</v>
      </c>
    </row>
    <row r="487" spans="1:5" x14ac:dyDescent="0.35">
      <c r="A487" s="236" t="s">
        <v>942</v>
      </c>
      <c r="B487" s="244">
        <v>6</v>
      </c>
      <c r="C487" s="244">
        <v>6</v>
      </c>
      <c r="D487" s="229" t="s">
        <v>701</v>
      </c>
      <c r="E487" s="229" t="s">
        <v>1137</v>
      </c>
    </row>
    <row r="488" spans="1:5" x14ac:dyDescent="0.35">
      <c r="A488" s="236" t="s">
        <v>943</v>
      </c>
      <c r="B488" s="244">
        <v>10.6</v>
      </c>
      <c r="C488" s="244">
        <v>10.6</v>
      </c>
      <c r="D488" s="229" t="s">
        <v>701</v>
      </c>
      <c r="E488" s="229" t="s">
        <v>1138</v>
      </c>
    </row>
    <row r="489" spans="1:5" x14ac:dyDescent="0.35">
      <c r="A489" s="236" t="s">
        <v>944</v>
      </c>
      <c r="B489" s="244">
        <v>10.3</v>
      </c>
      <c r="C489" s="244">
        <v>10.3</v>
      </c>
      <c r="D489" s="229" t="s">
        <v>701</v>
      </c>
      <c r="E489" s="229" t="s">
        <v>1139</v>
      </c>
    </row>
    <row r="490" spans="1:5" x14ac:dyDescent="0.35">
      <c r="A490" s="236" t="s">
        <v>945</v>
      </c>
      <c r="B490" s="244">
        <v>10.3</v>
      </c>
      <c r="C490" s="244">
        <v>10.3</v>
      </c>
      <c r="D490" s="229" t="s">
        <v>701</v>
      </c>
      <c r="E490" s="229" t="s">
        <v>1140</v>
      </c>
    </row>
    <row r="491" spans="1:5" x14ac:dyDescent="0.35">
      <c r="A491" s="236" t="s">
        <v>946</v>
      </c>
      <c r="B491" s="244">
        <v>10</v>
      </c>
      <c r="C491" s="244">
        <v>10</v>
      </c>
      <c r="D491" s="229" t="s">
        <v>701</v>
      </c>
      <c r="E491" s="229" t="s">
        <v>1141</v>
      </c>
    </row>
    <row r="492" spans="1:5" x14ac:dyDescent="0.35">
      <c r="A492" s="236" t="s">
        <v>947</v>
      </c>
      <c r="B492" s="244">
        <v>10</v>
      </c>
      <c r="C492" s="244">
        <v>10</v>
      </c>
      <c r="D492" s="229" t="s">
        <v>701</v>
      </c>
      <c r="E492" s="229" t="s">
        <v>1155</v>
      </c>
    </row>
    <row r="493" spans="1:5" x14ac:dyDescent="0.35">
      <c r="A493" s="236" t="s">
        <v>948</v>
      </c>
      <c r="B493" s="244">
        <v>10</v>
      </c>
      <c r="C493" s="244">
        <v>10</v>
      </c>
      <c r="D493" s="229" t="s">
        <v>701</v>
      </c>
      <c r="E493" s="229" t="s">
        <v>1142</v>
      </c>
    </row>
    <row r="494" spans="1:5" x14ac:dyDescent="0.35">
      <c r="A494" s="236" t="s">
        <v>949</v>
      </c>
      <c r="B494" s="244">
        <v>5</v>
      </c>
      <c r="C494" s="244">
        <v>5</v>
      </c>
      <c r="D494" s="229" t="s">
        <v>701</v>
      </c>
      <c r="E494" s="229" t="s">
        <v>1143</v>
      </c>
    </row>
    <row r="495" spans="1:5" x14ac:dyDescent="0.35">
      <c r="A495" s="236" t="s">
        <v>950</v>
      </c>
      <c r="B495" s="244">
        <v>10.3</v>
      </c>
      <c r="C495" s="244">
        <v>10.3</v>
      </c>
      <c r="D495" s="229" t="s">
        <v>701</v>
      </c>
      <c r="E495" s="229" t="s">
        <v>1144</v>
      </c>
    </row>
    <row r="496" spans="1:5" x14ac:dyDescent="0.35">
      <c r="A496" s="236" t="s">
        <v>951</v>
      </c>
      <c r="B496" s="244">
        <v>9.6</v>
      </c>
      <c r="C496" s="244">
        <v>9.6</v>
      </c>
      <c r="D496" s="229" t="s">
        <v>701</v>
      </c>
      <c r="E496" s="229" t="s">
        <v>1145</v>
      </c>
    </row>
    <row r="497" spans="1:5" x14ac:dyDescent="0.35">
      <c r="A497" s="236" t="s">
        <v>952</v>
      </c>
      <c r="B497" s="244">
        <v>6</v>
      </c>
      <c r="C497" s="244">
        <v>6</v>
      </c>
      <c r="D497" s="229" t="s">
        <v>701</v>
      </c>
      <c r="E497" s="229" t="s">
        <v>1146</v>
      </c>
    </row>
    <row r="498" spans="1:5" x14ac:dyDescent="0.35">
      <c r="A498" s="236" t="s">
        <v>953</v>
      </c>
      <c r="B498" s="244">
        <v>10.3</v>
      </c>
      <c r="C498" s="244">
        <v>10.3</v>
      </c>
      <c r="D498" s="229" t="s">
        <v>701</v>
      </c>
      <c r="E498" s="229" t="s">
        <v>1147</v>
      </c>
    </row>
    <row r="499" spans="1:5" x14ac:dyDescent="0.35">
      <c r="A499" s="236" t="s">
        <v>954</v>
      </c>
      <c r="B499" s="244">
        <v>6</v>
      </c>
      <c r="C499" s="244">
        <v>6</v>
      </c>
      <c r="D499" s="229" t="s">
        <v>701</v>
      </c>
      <c r="E499" s="229" t="s">
        <v>1148</v>
      </c>
    </row>
    <row r="500" spans="1:5" x14ac:dyDescent="0.35">
      <c r="A500" s="236" t="s">
        <v>955</v>
      </c>
      <c r="B500" s="244">
        <v>10.6</v>
      </c>
      <c r="C500" s="244">
        <v>10.6</v>
      </c>
      <c r="D500" s="229" t="s">
        <v>701</v>
      </c>
      <c r="E500" s="229" t="s">
        <v>1149</v>
      </c>
    </row>
    <row r="501" spans="1:5" x14ac:dyDescent="0.35">
      <c r="A501" s="236" t="s">
        <v>956</v>
      </c>
      <c r="B501" s="244">
        <v>10.3</v>
      </c>
      <c r="C501" s="244">
        <v>10.3</v>
      </c>
      <c r="D501" s="229" t="s">
        <v>701</v>
      </c>
      <c r="E501" s="229" t="s">
        <v>1150</v>
      </c>
    </row>
    <row r="502" spans="1:5" x14ac:dyDescent="0.35">
      <c r="A502" s="236" t="s">
        <v>957</v>
      </c>
      <c r="B502" s="244">
        <v>10.3</v>
      </c>
      <c r="C502" s="244">
        <v>10.3</v>
      </c>
      <c r="D502" s="229" t="s">
        <v>701</v>
      </c>
      <c r="E502" s="229" t="s">
        <v>1151</v>
      </c>
    </row>
    <row r="503" spans="1:5" x14ac:dyDescent="0.35">
      <c r="A503" s="236" t="s">
        <v>958</v>
      </c>
      <c r="B503" s="244">
        <v>10</v>
      </c>
      <c r="C503" s="244">
        <v>10</v>
      </c>
      <c r="D503" s="229" t="s">
        <v>701</v>
      </c>
      <c r="E503" s="229" t="s">
        <v>1152</v>
      </c>
    </row>
    <row r="504" spans="1:5" x14ac:dyDescent="0.35">
      <c r="A504" s="236" t="s">
        <v>959</v>
      </c>
      <c r="B504" s="244">
        <v>10</v>
      </c>
      <c r="C504" s="244">
        <v>10</v>
      </c>
      <c r="D504" s="229" t="s">
        <v>701</v>
      </c>
      <c r="E504" s="229" t="s">
        <v>1153</v>
      </c>
    </row>
    <row r="505" spans="1:5" x14ac:dyDescent="0.35">
      <c r="A505" s="236" t="s">
        <v>960</v>
      </c>
      <c r="B505" s="244">
        <v>10</v>
      </c>
      <c r="C505" s="244">
        <v>10</v>
      </c>
      <c r="D505" s="229" t="s">
        <v>701</v>
      </c>
      <c r="E505" s="229" t="s">
        <v>1154</v>
      </c>
    </row>
    <row r="506" spans="1:5" x14ac:dyDescent="0.35">
      <c r="A506" s="236" t="s">
        <v>961</v>
      </c>
      <c r="B506" s="244">
        <v>10</v>
      </c>
      <c r="C506" s="244">
        <v>10</v>
      </c>
      <c r="D506" s="229" t="s">
        <v>701</v>
      </c>
      <c r="E506" s="229" t="s">
        <v>1095</v>
      </c>
    </row>
    <row r="507" spans="1:5" x14ac:dyDescent="0.35">
      <c r="A507" s="236" t="s">
        <v>962</v>
      </c>
      <c r="B507" s="244">
        <v>10</v>
      </c>
      <c r="C507" s="244">
        <v>10</v>
      </c>
      <c r="D507" s="229" t="s">
        <v>701</v>
      </c>
      <c r="E507" s="229" t="s">
        <v>1096</v>
      </c>
    </row>
    <row r="508" spans="1:5" x14ac:dyDescent="0.35">
      <c r="A508" s="236" t="s">
        <v>963</v>
      </c>
      <c r="B508" s="244">
        <v>10</v>
      </c>
      <c r="C508" s="244">
        <v>10</v>
      </c>
      <c r="D508" s="229" t="s">
        <v>701</v>
      </c>
      <c r="E508" s="229" t="s">
        <v>1097</v>
      </c>
    </row>
    <row r="509" spans="1:5" x14ac:dyDescent="0.35">
      <c r="A509" s="236" t="s">
        <v>964</v>
      </c>
      <c r="B509" s="244">
        <v>5</v>
      </c>
      <c r="C509" s="244">
        <v>5</v>
      </c>
      <c r="D509" s="229" t="s">
        <v>701</v>
      </c>
      <c r="E509" s="229" t="s">
        <v>1215</v>
      </c>
    </row>
    <row r="510" spans="1:5" x14ac:dyDescent="0.35">
      <c r="A510" s="236" t="s">
        <v>965</v>
      </c>
      <c r="B510" s="244">
        <v>10.3</v>
      </c>
      <c r="C510" s="244">
        <v>10.3</v>
      </c>
      <c r="D510" s="229" t="s">
        <v>701</v>
      </c>
      <c r="E510" s="229" t="s">
        <v>1088</v>
      </c>
    </row>
    <row r="511" spans="1:5" x14ac:dyDescent="0.35">
      <c r="A511" s="236" t="s">
        <v>966</v>
      </c>
      <c r="B511" s="244">
        <v>9.6</v>
      </c>
      <c r="C511" s="244">
        <v>9.6</v>
      </c>
      <c r="D511" s="229" t="s">
        <v>701</v>
      </c>
      <c r="E511" s="229" t="s">
        <v>1089</v>
      </c>
    </row>
    <row r="512" spans="1:5" x14ac:dyDescent="0.35">
      <c r="A512" s="236" t="s">
        <v>967</v>
      </c>
      <c r="B512" s="244">
        <v>6</v>
      </c>
      <c r="C512" s="244">
        <v>6</v>
      </c>
      <c r="D512" s="229" t="s">
        <v>701</v>
      </c>
      <c r="E512" s="229" t="s">
        <v>1216</v>
      </c>
    </row>
    <row r="513" spans="1:5" x14ac:dyDescent="0.35">
      <c r="A513" s="236" t="s">
        <v>968</v>
      </c>
      <c r="B513" s="244">
        <v>10.3</v>
      </c>
      <c r="C513" s="244">
        <v>10.3</v>
      </c>
      <c r="D513" s="229" t="s">
        <v>701</v>
      </c>
      <c r="E513" s="229" t="s">
        <v>1090</v>
      </c>
    </row>
    <row r="514" spans="1:5" x14ac:dyDescent="0.35">
      <c r="A514" s="236" t="s">
        <v>969</v>
      </c>
      <c r="B514" s="244">
        <v>6</v>
      </c>
      <c r="C514" s="244">
        <v>6</v>
      </c>
      <c r="D514" s="229" t="s">
        <v>701</v>
      </c>
      <c r="E514" s="229" t="s">
        <v>1091</v>
      </c>
    </row>
    <row r="515" spans="1:5" x14ac:dyDescent="0.35">
      <c r="A515" s="236" t="s">
        <v>970</v>
      </c>
      <c r="B515" s="244">
        <v>10.6</v>
      </c>
      <c r="C515" s="244">
        <v>10.6</v>
      </c>
      <c r="D515" s="229" t="s">
        <v>701</v>
      </c>
      <c r="E515" s="229" t="s">
        <v>1092</v>
      </c>
    </row>
    <row r="516" spans="1:5" x14ac:dyDescent="0.35">
      <c r="A516" s="236" t="s">
        <v>971</v>
      </c>
      <c r="B516" s="244">
        <v>10.3</v>
      </c>
      <c r="C516" s="244">
        <v>10.3</v>
      </c>
      <c r="D516" s="229" t="s">
        <v>701</v>
      </c>
      <c r="E516" s="229" t="s">
        <v>1093</v>
      </c>
    </row>
    <row r="517" spans="1:5" x14ac:dyDescent="0.35">
      <c r="A517" s="236" t="s">
        <v>972</v>
      </c>
      <c r="B517" s="244">
        <v>10.3</v>
      </c>
      <c r="C517" s="244">
        <v>10.3</v>
      </c>
      <c r="D517" s="229" t="s">
        <v>701</v>
      </c>
      <c r="E517" s="229" t="s">
        <v>1094</v>
      </c>
    </row>
    <row r="518" spans="1:5" x14ac:dyDescent="0.35">
      <c r="A518" s="236" t="s">
        <v>973</v>
      </c>
      <c r="B518" s="244">
        <v>5</v>
      </c>
      <c r="C518" s="244">
        <v>5</v>
      </c>
      <c r="D518" s="229" t="s">
        <v>701</v>
      </c>
      <c r="E518" s="229" t="s">
        <v>1218</v>
      </c>
    </row>
    <row r="519" spans="1:5" x14ac:dyDescent="0.35">
      <c r="A519" s="236" t="s">
        <v>974</v>
      </c>
      <c r="B519" s="244">
        <v>10.3</v>
      </c>
      <c r="C519" s="244">
        <v>10.3</v>
      </c>
      <c r="D519" s="229" t="s">
        <v>701</v>
      </c>
      <c r="E519" s="229" t="s">
        <v>1098</v>
      </c>
    </row>
    <row r="520" spans="1:5" x14ac:dyDescent="0.35">
      <c r="A520" s="236" t="s">
        <v>975</v>
      </c>
      <c r="B520" s="244">
        <v>9.6</v>
      </c>
      <c r="C520" s="244">
        <v>9.6</v>
      </c>
      <c r="D520" s="229" t="s">
        <v>701</v>
      </c>
      <c r="E520" s="229" t="s">
        <v>1099</v>
      </c>
    </row>
    <row r="521" spans="1:5" x14ac:dyDescent="0.35">
      <c r="A521" s="236" t="s">
        <v>976</v>
      </c>
      <c r="B521" s="244">
        <v>6</v>
      </c>
      <c r="C521" s="244">
        <v>6</v>
      </c>
      <c r="D521" s="229" t="s">
        <v>701</v>
      </c>
      <c r="E521" s="229" t="s">
        <v>1100</v>
      </c>
    </row>
    <row r="522" spans="1:5" x14ac:dyDescent="0.35">
      <c r="A522" s="236" t="s">
        <v>977</v>
      </c>
      <c r="B522" s="244">
        <v>10.3</v>
      </c>
      <c r="C522" s="244">
        <v>10.3</v>
      </c>
      <c r="D522" s="229" t="s">
        <v>701</v>
      </c>
      <c r="E522" s="229" t="s">
        <v>1101</v>
      </c>
    </row>
    <row r="523" spans="1:5" x14ac:dyDescent="0.35">
      <c r="A523" s="236" t="s">
        <v>978</v>
      </c>
      <c r="B523" s="244">
        <v>6</v>
      </c>
      <c r="C523" s="244">
        <v>6</v>
      </c>
      <c r="D523" s="229" t="s">
        <v>701</v>
      </c>
      <c r="E523" s="229" t="s">
        <v>1102</v>
      </c>
    </row>
    <row r="524" spans="1:5" x14ac:dyDescent="0.35">
      <c r="A524" s="236" t="s">
        <v>979</v>
      </c>
      <c r="B524" s="244">
        <v>10.6</v>
      </c>
      <c r="C524" s="244">
        <v>10.6</v>
      </c>
      <c r="D524" s="229" t="s">
        <v>701</v>
      </c>
      <c r="E524" s="229" t="s">
        <v>1103</v>
      </c>
    </row>
    <row r="525" spans="1:5" x14ac:dyDescent="0.35">
      <c r="A525" s="236" t="s">
        <v>980</v>
      </c>
      <c r="B525" s="244">
        <v>10.3</v>
      </c>
      <c r="C525" s="244">
        <v>10.3</v>
      </c>
      <c r="D525" s="229" t="s">
        <v>701</v>
      </c>
      <c r="E525" s="229" t="s">
        <v>1104</v>
      </c>
    </row>
    <row r="526" spans="1:5" x14ac:dyDescent="0.35">
      <c r="A526" s="236" t="s">
        <v>981</v>
      </c>
      <c r="B526" s="244">
        <v>10.3</v>
      </c>
      <c r="C526" s="244">
        <v>10.3</v>
      </c>
      <c r="D526" s="229" t="s">
        <v>701</v>
      </c>
      <c r="E526" s="229" t="s">
        <v>1105</v>
      </c>
    </row>
    <row r="527" spans="1:5" x14ac:dyDescent="0.35">
      <c r="A527" s="236" t="s">
        <v>982</v>
      </c>
      <c r="B527" s="244">
        <v>10</v>
      </c>
      <c r="C527" s="244">
        <v>10</v>
      </c>
      <c r="D527" s="229" t="s">
        <v>701</v>
      </c>
      <c r="E527" s="229" t="s">
        <v>1106</v>
      </c>
    </row>
    <row r="528" spans="1:5" x14ac:dyDescent="0.35">
      <c r="A528" s="236" t="s">
        <v>983</v>
      </c>
      <c r="B528" s="244">
        <v>10</v>
      </c>
      <c r="C528" s="244">
        <v>10</v>
      </c>
      <c r="D528" s="229" t="s">
        <v>701</v>
      </c>
      <c r="E528" s="229" t="s">
        <v>1219</v>
      </c>
    </row>
    <row r="529" spans="1:5" x14ac:dyDescent="0.35">
      <c r="A529" s="236" t="s">
        <v>984</v>
      </c>
      <c r="B529" s="244">
        <v>10</v>
      </c>
      <c r="C529" s="244">
        <v>10</v>
      </c>
      <c r="D529" s="229" t="s">
        <v>701</v>
      </c>
      <c r="E529" s="229" t="s">
        <v>1107</v>
      </c>
    </row>
    <row r="530" spans="1:5" x14ac:dyDescent="0.35">
      <c r="A530" s="236" t="s">
        <v>985</v>
      </c>
      <c r="B530" s="244">
        <v>5</v>
      </c>
      <c r="C530" s="244">
        <v>5</v>
      </c>
      <c r="D530" s="229" t="s">
        <v>701</v>
      </c>
      <c r="E530" s="229" t="s">
        <v>1220</v>
      </c>
    </row>
    <row r="531" spans="1:5" x14ac:dyDescent="0.35">
      <c r="A531" s="236" t="s">
        <v>986</v>
      </c>
      <c r="B531" s="244">
        <v>10.3</v>
      </c>
      <c r="C531" s="244">
        <v>10.3</v>
      </c>
      <c r="D531" s="229" t="s">
        <v>701</v>
      </c>
      <c r="E531" s="229" t="s">
        <v>1221</v>
      </c>
    </row>
    <row r="532" spans="1:5" x14ac:dyDescent="0.35">
      <c r="A532" s="236" t="s">
        <v>987</v>
      </c>
      <c r="B532" s="244">
        <v>9.6</v>
      </c>
      <c r="C532" s="244">
        <v>9.6</v>
      </c>
      <c r="D532" s="229" t="s">
        <v>701</v>
      </c>
      <c r="E532" s="229" t="s">
        <v>1222</v>
      </c>
    </row>
    <row r="533" spans="1:5" x14ac:dyDescent="0.35">
      <c r="A533" s="236" t="s">
        <v>988</v>
      </c>
      <c r="B533" s="244">
        <v>6</v>
      </c>
      <c r="C533" s="244">
        <v>6</v>
      </c>
      <c r="D533" s="229" t="s">
        <v>701</v>
      </c>
      <c r="E533" s="229" t="s">
        <v>1223</v>
      </c>
    </row>
    <row r="534" spans="1:5" x14ac:dyDescent="0.35">
      <c r="A534" s="236" t="s">
        <v>989</v>
      </c>
      <c r="B534" s="244">
        <v>10.3</v>
      </c>
      <c r="C534" s="244">
        <v>10.3</v>
      </c>
      <c r="D534" s="229" t="s">
        <v>701</v>
      </c>
      <c r="E534" s="229" t="s">
        <v>1224</v>
      </c>
    </row>
    <row r="535" spans="1:5" x14ac:dyDescent="0.35">
      <c r="A535" s="236" t="s">
        <v>990</v>
      </c>
      <c r="B535" s="244">
        <v>6</v>
      </c>
      <c r="C535" s="244">
        <v>6</v>
      </c>
      <c r="D535" s="229" t="s">
        <v>701</v>
      </c>
      <c r="E535" s="229" t="s">
        <v>1225</v>
      </c>
    </row>
    <row r="536" spans="1:5" x14ac:dyDescent="0.35">
      <c r="A536" s="236" t="s">
        <v>991</v>
      </c>
      <c r="B536" s="244">
        <v>10.6</v>
      </c>
      <c r="C536" s="244">
        <v>10.6</v>
      </c>
      <c r="D536" s="229" t="s">
        <v>701</v>
      </c>
      <c r="E536" s="229" t="s">
        <v>1226</v>
      </c>
    </row>
    <row r="537" spans="1:5" x14ac:dyDescent="0.35">
      <c r="A537" s="236" t="s">
        <v>992</v>
      </c>
      <c r="B537" s="244">
        <v>10.3</v>
      </c>
      <c r="C537" s="244">
        <v>10.3</v>
      </c>
      <c r="D537" s="229" t="s">
        <v>701</v>
      </c>
      <c r="E537" s="229" t="s">
        <v>1227</v>
      </c>
    </row>
    <row r="538" spans="1:5" x14ac:dyDescent="0.35">
      <c r="A538" s="236" t="s">
        <v>993</v>
      </c>
      <c r="B538" s="244">
        <v>10.3</v>
      </c>
      <c r="C538" s="244">
        <v>10.3</v>
      </c>
      <c r="D538" s="229" t="s">
        <v>701</v>
      </c>
      <c r="E538" s="229" t="s">
        <v>1228</v>
      </c>
    </row>
    <row r="539" spans="1:5" x14ac:dyDescent="0.35">
      <c r="A539" s="236" t="s">
        <v>994</v>
      </c>
      <c r="B539" s="244">
        <v>10</v>
      </c>
      <c r="C539" s="244">
        <v>10</v>
      </c>
      <c r="D539" s="229" t="s">
        <v>701</v>
      </c>
      <c r="E539" s="229" t="s">
        <v>1229</v>
      </c>
    </row>
    <row r="540" spans="1:5" x14ac:dyDescent="0.35">
      <c r="A540" s="236" t="s">
        <v>995</v>
      </c>
      <c r="B540" s="244">
        <v>10</v>
      </c>
      <c r="C540" s="244">
        <v>10</v>
      </c>
      <c r="D540" s="229" t="s">
        <v>701</v>
      </c>
      <c r="E540" s="229" t="s">
        <v>1230</v>
      </c>
    </row>
    <row r="541" spans="1:5" x14ac:dyDescent="0.35">
      <c r="A541" s="236" t="s">
        <v>996</v>
      </c>
      <c r="B541" s="244">
        <v>10</v>
      </c>
      <c r="C541" s="244">
        <v>10</v>
      </c>
      <c r="D541" s="229" t="s">
        <v>701</v>
      </c>
      <c r="E541" s="229" t="s">
        <v>1231</v>
      </c>
    </row>
    <row r="542" spans="1:5" x14ac:dyDescent="0.35">
      <c r="A542" s="236" t="s">
        <v>997</v>
      </c>
      <c r="B542" s="244">
        <v>5</v>
      </c>
      <c r="C542" s="244">
        <v>5</v>
      </c>
      <c r="D542" s="229" t="s">
        <v>701</v>
      </c>
      <c r="E542" s="229" t="s">
        <v>1203</v>
      </c>
    </row>
    <row r="543" spans="1:5" x14ac:dyDescent="0.35">
      <c r="A543" s="236" t="s">
        <v>998</v>
      </c>
      <c r="B543" s="244">
        <v>10.3</v>
      </c>
      <c r="C543" s="244">
        <v>10.3</v>
      </c>
      <c r="D543" s="229" t="s">
        <v>701</v>
      </c>
      <c r="E543" s="229" t="s">
        <v>1204</v>
      </c>
    </row>
    <row r="544" spans="1:5" x14ac:dyDescent="0.35">
      <c r="A544" s="236" t="s">
        <v>999</v>
      </c>
      <c r="B544" s="244">
        <v>9.6</v>
      </c>
      <c r="C544" s="244">
        <v>9.6</v>
      </c>
      <c r="D544" s="229" t="s">
        <v>701</v>
      </c>
      <c r="E544" s="229" t="s">
        <v>1205</v>
      </c>
    </row>
    <row r="545" spans="1:5" x14ac:dyDescent="0.35">
      <c r="A545" s="236" t="s">
        <v>1000</v>
      </c>
      <c r="B545" s="244">
        <v>6</v>
      </c>
      <c r="C545" s="244">
        <v>6</v>
      </c>
      <c r="D545" s="229" t="s">
        <v>701</v>
      </c>
      <c r="E545" s="229" t="s">
        <v>1206</v>
      </c>
    </row>
    <row r="546" spans="1:5" x14ac:dyDescent="0.35">
      <c r="A546" s="236" t="s">
        <v>1001</v>
      </c>
      <c r="B546" s="244">
        <v>10.3</v>
      </c>
      <c r="C546" s="244">
        <v>10.3</v>
      </c>
      <c r="D546" s="229" t="s">
        <v>701</v>
      </c>
      <c r="E546" s="229" t="s">
        <v>1207</v>
      </c>
    </row>
    <row r="547" spans="1:5" x14ac:dyDescent="0.35">
      <c r="A547" s="236" t="s">
        <v>1002</v>
      </c>
      <c r="B547" s="244">
        <v>6</v>
      </c>
      <c r="C547" s="244">
        <v>6</v>
      </c>
      <c r="D547" s="229" t="s">
        <v>701</v>
      </c>
      <c r="E547" s="229" t="s">
        <v>1208</v>
      </c>
    </row>
    <row r="548" spans="1:5" x14ac:dyDescent="0.35">
      <c r="A548" s="236" t="s">
        <v>1003</v>
      </c>
      <c r="B548" s="244">
        <v>10.6</v>
      </c>
      <c r="C548" s="244">
        <v>10.6</v>
      </c>
      <c r="D548" s="229" t="s">
        <v>701</v>
      </c>
      <c r="E548" s="229" t="s">
        <v>1209</v>
      </c>
    </row>
    <row r="549" spans="1:5" x14ac:dyDescent="0.35">
      <c r="A549" s="236" t="s">
        <v>1004</v>
      </c>
      <c r="B549" s="244">
        <v>10.3</v>
      </c>
      <c r="C549" s="244">
        <v>10.3</v>
      </c>
      <c r="D549" s="229" t="s">
        <v>701</v>
      </c>
      <c r="E549" s="229" t="s">
        <v>1210</v>
      </c>
    </row>
    <row r="550" spans="1:5" x14ac:dyDescent="0.35">
      <c r="A550" s="236" t="s">
        <v>1005</v>
      </c>
      <c r="B550" s="244">
        <v>10.3</v>
      </c>
      <c r="C550" s="244">
        <v>10.3</v>
      </c>
      <c r="D550" s="229" t="s">
        <v>701</v>
      </c>
      <c r="E550" s="229" t="s">
        <v>1211</v>
      </c>
    </row>
    <row r="551" spans="1:5" x14ac:dyDescent="0.35">
      <c r="A551" s="236" t="s">
        <v>1006</v>
      </c>
      <c r="B551" s="244">
        <v>10</v>
      </c>
      <c r="C551" s="244">
        <v>10</v>
      </c>
      <c r="D551" s="229" t="s">
        <v>701</v>
      </c>
      <c r="E551" s="229" t="s">
        <v>1212</v>
      </c>
    </row>
    <row r="552" spans="1:5" x14ac:dyDescent="0.35">
      <c r="A552" s="236" t="s">
        <v>1007</v>
      </c>
      <c r="B552" s="244">
        <v>10</v>
      </c>
      <c r="C552" s="244">
        <v>10</v>
      </c>
      <c r="D552" s="229" t="s">
        <v>701</v>
      </c>
      <c r="E552" s="229" t="s">
        <v>1213</v>
      </c>
    </row>
    <row r="553" spans="1:5" x14ac:dyDescent="0.35">
      <c r="A553" s="236" t="s">
        <v>1008</v>
      </c>
      <c r="B553" s="244">
        <v>10</v>
      </c>
      <c r="C553" s="244">
        <v>10</v>
      </c>
      <c r="D553" s="229" t="s">
        <v>701</v>
      </c>
      <c r="E553" s="229" t="s">
        <v>1214</v>
      </c>
    </row>
    <row r="554" spans="1:5" x14ac:dyDescent="0.35">
      <c r="A554" s="236" t="s">
        <v>1009</v>
      </c>
      <c r="B554" s="244">
        <v>10</v>
      </c>
      <c r="C554" s="244">
        <v>10</v>
      </c>
      <c r="D554" s="229" t="s">
        <v>701</v>
      </c>
      <c r="E554" s="229" t="s">
        <v>1156</v>
      </c>
    </row>
    <row r="555" spans="1:5" x14ac:dyDescent="0.35">
      <c r="A555" s="236" t="s">
        <v>1010</v>
      </c>
      <c r="B555" s="244">
        <v>10</v>
      </c>
      <c r="C555" s="244">
        <v>10</v>
      </c>
      <c r="D555" s="229" t="s">
        <v>701</v>
      </c>
      <c r="E555" s="229" t="s">
        <v>1157</v>
      </c>
    </row>
    <row r="556" spans="1:5" x14ac:dyDescent="0.35">
      <c r="A556" s="236" t="s">
        <v>1011</v>
      </c>
      <c r="B556" s="244">
        <v>10</v>
      </c>
      <c r="C556" s="244">
        <v>10</v>
      </c>
      <c r="D556" s="229" t="s">
        <v>701</v>
      </c>
      <c r="E556" s="229" t="s">
        <v>1158</v>
      </c>
    </row>
    <row r="557" spans="1:5" x14ac:dyDescent="0.35">
      <c r="A557" s="236" t="s">
        <v>1012</v>
      </c>
      <c r="B557" s="244">
        <v>5</v>
      </c>
      <c r="C557" s="244">
        <v>5</v>
      </c>
      <c r="D557" s="229" t="s">
        <v>701</v>
      </c>
      <c r="E557" s="229" t="s">
        <v>1159</v>
      </c>
    </row>
    <row r="558" spans="1:5" x14ac:dyDescent="0.35">
      <c r="A558" s="236" t="s">
        <v>1013</v>
      </c>
      <c r="B558" s="244">
        <v>10.3</v>
      </c>
      <c r="C558" s="244">
        <v>10.3</v>
      </c>
      <c r="D558" s="229" t="s">
        <v>701</v>
      </c>
      <c r="E558" s="229" t="s">
        <v>1160</v>
      </c>
    </row>
    <row r="559" spans="1:5" x14ac:dyDescent="0.35">
      <c r="A559" s="236" t="s">
        <v>1014</v>
      </c>
      <c r="B559" s="244">
        <v>9.6</v>
      </c>
      <c r="C559" s="244">
        <v>9.6</v>
      </c>
      <c r="D559" s="229" t="s">
        <v>701</v>
      </c>
      <c r="E559" s="229" t="s">
        <v>1161</v>
      </c>
    </row>
    <row r="560" spans="1:5" x14ac:dyDescent="0.35">
      <c r="A560" s="236" t="s">
        <v>1015</v>
      </c>
      <c r="B560" s="244">
        <v>6</v>
      </c>
      <c r="C560" s="244">
        <v>6</v>
      </c>
      <c r="D560" s="229" t="s">
        <v>701</v>
      </c>
      <c r="E560" s="229" t="s">
        <v>1162</v>
      </c>
    </row>
    <row r="561" spans="1:5" x14ac:dyDescent="0.35">
      <c r="A561" s="236" t="s">
        <v>1016</v>
      </c>
      <c r="B561" s="244">
        <v>10.3</v>
      </c>
      <c r="C561" s="244">
        <v>10.3</v>
      </c>
      <c r="D561" s="229" t="s">
        <v>701</v>
      </c>
      <c r="E561" s="229" t="s">
        <v>1163</v>
      </c>
    </row>
    <row r="562" spans="1:5" x14ac:dyDescent="0.35">
      <c r="A562" s="236" t="s">
        <v>1017</v>
      </c>
      <c r="B562" s="244">
        <v>6</v>
      </c>
      <c r="C562" s="244">
        <v>6</v>
      </c>
      <c r="D562" s="229" t="s">
        <v>701</v>
      </c>
      <c r="E562" s="229" t="s">
        <v>1164</v>
      </c>
    </row>
    <row r="563" spans="1:5" x14ac:dyDescent="0.35">
      <c r="A563" s="236" t="s">
        <v>1018</v>
      </c>
      <c r="B563" s="244">
        <v>10.6</v>
      </c>
      <c r="C563" s="244">
        <v>10.6</v>
      </c>
      <c r="D563" s="229" t="s">
        <v>701</v>
      </c>
      <c r="E563" s="229" t="s">
        <v>1165</v>
      </c>
    </row>
    <row r="564" spans="1:5" x14ac:dyDescent="0.35">
      <c r="A564" s="236" t="s">
        <v>1019</v>
      </c>
      <c r="B564" s="244">
        <v>10.3</v>
      </c>
      <c r="C564" s="244">
        <v>10.3</v>
      </c>
      <c r="D564" s="229" t="s">
        <v>701</v>
      </c>
      <c r="E564" s="229" t="s">
        <v>1166</v>
      </c>
    </row>
    <row r="565" spans="1:5" x14ac:dyDescent="0.35">
      <c r="A565" s="236" t="s">
        <v>1020</v>
      </c>
      <c r="B565" s="244">
        <v>10.3</v>
      </c>
      <c r="C565" s="244">
        <v>10.3</v>
      </c>
      <c r="D565" s="229" t="s">
        <v>701</v>
      </c>
      <c r="E565" s="229" t="s">
        <v>1167</v>
      </c>
    </row>
    <row r="566" spans="1:5" x14ac:dyDescent="0.35">
      <c r="A566" s="236" t="s">
        <v>1021</v>
      </c>
      <c r="B566" s="244">
        <v>5</v>
      </c>
      <c r="C566" s="244">
        <v>5</v>
      </c>
      <c r="D566" s="229" t="s">
        <v>701</v>
      </c>
      <c r="E566" s="229" t="s">
        <v>1168</v>
      </c>
    </row>
    <row r="567" spans="1:5" x14ac:dyDescent="0.35">
      <c r="A567" s="236" t="s">
        <v>1022</v>
      </c>
      <c r="B567" s="244">
        <v>10.3</v>
      </c>
      <c r="C567" s="244">
        <v>10.3</v>
      </c>
      <c r="D567" s="229" t="s">
        <v>701</v>
      </c>
      <c r="E567" s="229" t="s">
        <v>1169</v>
      </c>
    </row>
    <row r="568" spans="1:5" x14ac:dyDescent="0.35">
      <c r="A568" s="236" t="s">
        <v>1023</v>
      </c>
      <c r="B568" s="244">
        <v>9.6</v>
      </c>
      <c r="C568" s="244">
        <v>9.6</v>
      </c>
      <c r="D568" s="229" t="s">
        <v>701</v>
      </c>
      <c r="E568" s="229" t="s">
        <v>1170</v>
      </c>
    </row>
    <row r="569" spans="1:5" x14ac:dyDescent="0.35">
      <c r="A569" s="236" t="s">
        <v>1024</v>
      </c>
      <c r="B569" s="244">
        <v>6</v>
      </c>
      <c r="C569" s="244">
        <v>6</v>
      </c>
      <c r="D569" s="229" t="s">
        <v>701</v>
      </c>
      <c r="E569" s="229" t="s">
        <v>1171</v>
      </c>
    </row>
    <row r="570" spans="1:5" x14ac:dyDescent="0.35">
      <c r="A570" s="236" t="s">
        <v>1025</v>
      </c>
      <c r="B570" s="244">
        <v>10.3</v>
      </c>
      <c r="C570" s="244">
        <v>10.3</v>
      </c>
      <c r="D570" s="229" t="s">
        <v>701</v>
      </c>
      <c r="E570" s="229" t="s">
        <v>1172</v>
      </c>
    </row>
    <row r="571" spans="1:5" x14ac:dyDescent="0.35">
      <c r="A571" s="236" t="s">
        <v>1026</v>
      </c>
      <c r="B571" s="244">
        <v>6</v>
      </c>
      <c r="C571" s="244">
        <v>6</v>
      </c>
      <c r="D571" s="229" t="s">
        <v>701</v>
      </c>
      <c r="E571" s="229" t="s">
        <v>1173</v>
      </c>
    </row>
    <row r="572" spans="1:5" x14ac:dyDescent="0.35">
      <c r="A572" s="236" t="s">
        <v>1027</v>
      </c>
      <c r="B572" s="244">
        <v>10.6</v>
      </c>
      <c r="C572" s="244">
        <v>10.6</v>
      </c>
      <c r="D572" s="229" t="s">
        <v>701</v>
      </c>
      <c r="E572" s="229" t="s">
        <v>1174</v>
      </c>
    </row>
    <row r="573" spans="1:5" x14ac:dyDescent="0.35">
      <c r="A573" s="236" t="s">
        <v>1028</v>
      </c>
      <c r="B573" s="244">
        <v>10.3</v>
      </c>
      <c r="C573" s="244">
        <v>10.3</v>
      </c>
      <c r="D573" s="229" t="s">
        <v>701</v>
      </c>
      <c r="E573" s="229" t="s">
        <v>1175</v>
      </c>
    </row>
    <row r="574" spans="1:5" x14ac:dyDescent="0.35">
      <c r="A574" s="236" t="s">
        <v>1029</v>
      </c>
      <c r="B574" s="244">
        <v>10.3</v>
      </c>
      <c r="C574" s="244">
        <v>10.3</v>
      </c>
      <c r="D574" s="229" t="s">
        <v>701</v>
      </c>
      <c r="E574" s="229" t="s">
        <v>1176</v>
      </c>
    </row>
    <row r="575" spans="1:5" x14ac:dyDescent="0.35">
      <c r="A575" s="236" t="s">
        <v>1030</v>
      </c>
      <c r="B575" s="244">
        <v>10</v>
      </c>
      <c r="C575" s="244">
        <v>10</v>
      </c>
      <c r="D575" s="229" t="s">
        <v>701</v>
      </c>
      <c r="E575" s="229" t="s">
        <v>1177</v>
      </c>
    </row>
    <row r="576" spans="1:5" x14ac:dyDescent="0.35">
      <c r="A576" s="236" t="s">
        <v>1031</v>
      </c>
      <c r="B576" s="244">
        <v>10</v>
      </c>
      <c r="C576" s="244">
        <v>10</v>
      </c>
      <c r="D576" s="229" t="s">
        <v>701</v>
      </c>
      <c r="E576" s="229" t="s">
        <v>1217</v>
      </c>
    </row>
    <row r="577" spans="1:5" x14ac:dyDescent="0.35">
      <c r="A577" s="236" t="s">
        <v>1032</v>
      </c>
      <c r="B577" s="244">
        <v>10</v>
      </c>
      <c r="C577" s="244">
        <v>10</v>
      </c>
      <c r="D577" s="229" t="s">
        <v>701</v>
      </c>
      <c r="E577" s="229" t="s">
        <v>1178</v>
      </c>
    </row>
    <row r="578" spans="1:5" x14ac:dyDescent="0.35">
      <c r="A578" s="236" t="s">
        <v>1033</v>
      </c>
      <c r="B578" s="244">
        <v>15</v>
      </c>
      <c r="C578" s="244">
        <v>15</v>
      </c>
      <c r="D578" s="229" t="s">
        <v>701</v>
      </c>
      <c r="E578" s="229" t="s">
        <v>1232</v>
      </c>
    </row>
    <row r="579" spans="1:5" x14ac:dyDescent="0.35">
      <c r="A579" s="236" t="s">
        <v>1034</v>
      </c>
      <c r="B579" s="244">
        <v>18</v>
      </c>
      <c r="C579" s="244">
        <v>18</v>
      </c>
      <c r="D579" s="229" t="s">
        <v>701</v>
      </c>
      <c r="E579" s="229" t="s">
        <v>1233</v>
      </c>
    </row>
    <row r="580" spans="1:5" x14ac:dyDescent="0.35">
      <c r="A580" s="236" t="s">
        <v>1035</v>
      </c>
      <c r="B580" s="244">
        <v>20</v>
      </c>
      <c r="C580" s="244">
        <v>20</v>
      </c>
      <c r="D580" s="229" t="s">
        <v>701</v>
      </c>
      <c r="E580" s="229" t="s">
        <v>1234</v>
      </c>
    </row>
    <row r="581" spans="1:5" x14ac:dyDescent="0.35">
      <c r="A581" s="236" t="s">
        <v>886</v>
      </c>
      <c r="B581" s="244">
        <v>3.5</v>
      </c>
      <c r="C581" s="244">
        <v>3.5</v>
      </c>
      <c r="D581" s="229" t="s">
        <v>701</v>
      </c>
      <c r="E581" s="229" t="s">
        <v>1235</v>
      </c>
    </row>
    <row r="582" spans="1:5" x14ac:dyDescent="0.35">
      <c r="A582" s="236" t="s">
        <v>1036</v>
      </c>
      <c r="B582" s="244">
        <v>8.6</v>
      </c>
      <c r="C582" s="244">
        <v>8.6</v>
      </c>
      <c r="D582" s="229" t="s">
        <v>701</v>
      </c>
      <c r="E582" s="229" t="s">
        <v>1236</v>
      </c>
    </row>
    <row r="583" spans="1:5" x14ac:dyDescent="0.35">
      <c r="A583" s="236" t="s">
        <v>1037</v>
      </c>
      <c r="B583" s="244">
        <v>8</v>
      </c>
      <c r="C583" s="244">
        <v>8</v>
      </c>
      <c r="D583" s="229" t="s">
        <v>701</v>
      </c>
      <c r="E583" s="229" t="s">
        <v>1237</v>
      </c>
    </row>
    <row r="584" spans="1:5" x14ac:dyDescent="0.35">
      <c r="A584" s="236" t="s">
        <v>1038</v>
      </c>
      <c r="B584" s="244">
        <v>5</v>
      </c>
      <c r="C584" s="244">
        <v>5</v>
      </c>
      <c r="D584" s="229" t="s">
        <v>701</v>
      </c>
      <c r="E584" s="229" t="s">
        <v>1238</v>
      </c>
    </row>
    <row r="585" spans="1:5" x14ac:dyDescent="0.35">
      <c r="A585" s="236" t="s">
        <v>1039</v>
      </c>
      <c r="B585" s="244">
        <v>8.6</v>
      </c>
      <c r="C585" s="244">
        <v>8.6</v>
      </c>
      <c r="D585" s="229" t="s">
        <v>701</v>
      </c>
      <c r="E585" s="229" t="s">
        <v>1239</v>
      </c>
    </row>
    <row r="586" spans="1:5" x14ac:dyDescent="0.35">
      <c r="A586" s="236" t="s">
        <v>1040</v>
      </c>
      <c r="B586" s="244">
        <v>5</v>
      </c>
      <c r="C586" s="244">
        <v>5</v>
      </c>
      <c r="D586" s="229" t="s">
        <v>701</v>
      </c>
      <c r="E586" s="229" t="s">
        <v>1241</v>
      </c>
    </row>
    <row r="587" spans="1:5" x14ac:dyDescent="0.35">
      <c r="A587" s="236" t="s">
        <v>1041</v>
      </c>
      <c r="B587" s="244">
        <v>8.9</v>
      </c>
      <c r="C587" s="244">
        <v>8.9</v>
      </c>
      <c r="D587" s="229" t="s">
        <v>701</v>
      </c>
      <c r="E587" s="229" t="s">
        <v>1240</v>
      </c>
    </row>
    <row r="588" spans="1:5" x14ac:dyDescent="0.35">
      <c r="A588" s="236" t="s">
        <v>1042</v>
      </c>
      <c r="B588" s="244">
        <v>8.6</v>
      </c>
      <c r="C588" s="244">
        <v>8.6</v>
      </c>
      <c r="D588" s="229" t="s">
        <v>701</v>
      </c>
      <c r="E588" s="229" t="s">
        <v>1242</v>
      </c>
    </row>
    <row r="589" spans="1:5" x14ac:dyDescent="0.35">
      <c r="A589" s="236" t="s">
        <v>1043</v>
      </c>
      <c r="B589" s="244">
        <v>8.6</v>
      </c>
      <c r="C589" s="244">
        <v>8.6</v>
      </c>
      <c r="D589" s="229" t="s">
        <v>701</v>
      </c>
      <c r="E589" s="229" t="s">
        <v>1243</v>
      </c>
    </row>
    <row r="590" spans="1:5" x14ac:dyDescent="0.35">
      <c r="A590" s="236" t="s">
        <v>1044</v>
      </c>
      <c r="B590" s="244">
        <v>9</v>
      </c>
      <c r="C590" s="244">
        <v>9</v>
      </c>
      <c r="D590" s="229" t="s">
        <v>701</v>
      </c>
      <c r="E590" s="229" t="s">
        <v>1256</v>
      </c>
    </row>
    <row r="591" spans="1:5" x14ac:dyDescent="0.35">
      <c r="A591" s="236" t="s">
        <v>1045</v>
      </c>
      <c r="B591" s="244">
        <v>9</v>
      </c>
      <c r="C591" s="244">
        <v>9</v>
      </c>
      <c r="D591" s="229" t="s">
        <v>701</v>
      </c>
      <c r="E591" s="229" t="s">
        <v>1257</v>
      </c>
    </row>
    <row r="592" spans="1:5" x14ac:dyDescent="0.35">
      <c r="A592" s="236" t="s">
        <v>1046</v>
      </c>
      <c r="B592" s="244">
        <v>9</v>
      </c>
      <c r="C592" s="244">
        <v>9</v>
      </c>
      <c r="D592" s="229" t="s">
        <v>701</v>
      </c>
      <c r="E592" s="229" t="s">
        <v>1258</v>
      </c>
    </row>
    <row r="593" spans="1:5" x14ac:dyDescent="0.35">
      <c r="A593" s="236" t="s">
        <v>1047</v>
      </c>
      <c r="B593" s="244">
        <v>5</v>
      </c>
      <c r="C593" s="244">
        <v>5</v>
      </c>
      <c r="D593" s="229" t="s">
        <v>701</v>
      </c>
      <c r="E593" s="229" t="s">
        <v>1244</v>
      </c>
    </row>
    <row r="594" spans="1:5" x14ac:dyDescent="0.35">
      <c r="A594" s="236" t="s">
        <v>1048</v>
      </c>
      <c r="B594" s="244">
        <v>10.3</v>
      </c>
      <c r="C594" s="244">
        <v>10.3</v>
      </c>
      <c r="D594" s="229" t="s">
        <v>701</v>
      </c>
      <c r="E594" s="229" t="s">
        <v>1245</v>
      </c>
    </row>
    <row r="595" spans="1:5" x14ac:dyDescent="0.35">
      <c r="A595" s="236" t="s">
        <v>1049</v>
      </c>
      <c r="B595" s="244">
        <v>9.6</v>
      </c>
      <c r="C595" s="244">
        <v>9.6</v>
      </c>
      <c r="D595" s="229" t="s">
        <v>701</v>
      </c>
      <c r="E595" s="229" t="s">
        <v>1246</v>
      </c>
    </row>
    <row r="596" spans="1:5" x14ac:dyDescent="0.35">
      <c r="A596" s="236" t="s">
        <v>1050</v>
      </c>
      <c r="B596" s="244">
        <v>6</v>
      </c>
      <c r="C596" s="244">
        <v>6</v>
      </c>
      <c r="D596" s="229" t="s">
        <v>701</v>
      </c>
      <c r="E596" s="229" t="s">
        <v>1247</v>
      </c>
    </row>
    <row r="597" spans="1:5" x14ac:dyDescent="0.35">
      <c r="A597" s="236" t="s">
        <v>1051</v>
      </c>
      <c r="B597" s="244">
        <v>10.3</v>
      </c>
      <c r="C597" s="244">
        <v>10.3</v>
      </c>
      <c r="D597" s="229" t="s">
        <v>701</v>
      </c>
      <c r="E597" s="229" t="s">
        <v>1248</v>
      </c>
    </row>
    <row r="598" spans="1:5" x14ac:dyDescent="0.35">
      <c r="A598" s="236" t="s">
        <v>1052</v>
      </c>
      <c r="B598" s="244">
        <v>6</v>
      </c>
      <c r="C598" s="244">
        <v>6</v>
      </c>
      <c r="D598" s="229" t="s">
        <v>701</v>
      </c>
      <c r="E598" s="229" t="s">
        <v>1249</v>
      </c>
    </row>
    <row r="599" spans="1:5" x14ac:dyDescent="0.35">
      <c r="A599" s="236" t="s">
        <v>1053</v>
      </c>
      <c r="B599" s="244">
        <v>10.6</v>
      </c>
      <c r="C599" s="244">
        <v>10.6</v>
      </c>
      <c r="D599" s="229" t="s">
        <v>701</v>
      </c>
      <c r="E599" s="229" t="s">
        <v>1250</v>
      </c>
    </row>
    <row r="600" spans="1:5" x14ac:dyDescent="0.35">
      <c r="A600" s="236" t="s">
        <v>1054</v>
      </c>
      <c r="B600" s="244">
        <v>10.3</v>
      </c>
      <c r="C600" s="244">
        <v>10.3</v>
      </c>
      <c r="D600" s="229" t="s">
        <v>701</v>
      </c>
      <c r="E600" s="229" t="s">
        <v>1251</v>
      </c>
    </row>
    <row r="601" spans="1:5" x14ac:dyDescent="0.35">
      <c r="A601" s="236" t="s">
        <v>1055</v>
      </c>
      <c r="B601" s="244">
        <v>10.3</v>
      </c>
      <c r="C601" s="244">
        <v>10.3</v>
      </c>
      <c r="D601" s="229" t="s">
        <v>701</v>
      </c>
      <c r="E601" s="229" t="s">
        <v>1252</v>
      </c>
    </row>
    <row r="602" spans="1:5" x14ac:dyDescent="0.35">
      <c r="A602" s="236" t="s">
        <v>1056</v>
      </c>
      <c r="B602" s="244">
        <v>10</v>
      </c>
      <c r="C602" s="244">
        <v>10</v>
      </c>
      <c r="D602" s="229" t="s">
        <v>701</v>
      </c>
      <c r="E602" s="229" t="s">
        <v>1253</v>
      </c>
    </row>
    <row r="603" spans="1:5" x14ac:dyDescent="0.35">
      <c r="A603" s="236" t="s">
        <v>1057</v>
      </c>
      <c r="B603" s="244">
        <v>10</v>
      </c>
      <c r="C603" s="244">
        <v>10</v>
      </c>
      <c r="D603" s="229" t="s">
        <v>701</v>
      </c>
      <c r="E603" s="229" t="s">
        <v>1254</v>
      </c>
    </row>
    <row r="604" spans="1:5" x14ac:dyDescent="0.35">
      <c r="A604" s="236" t="s">
        <v>1058</v>
      </c>
      <c r="B604" s="244">
        <v>10</v>
      </c>
      <c r="C604" s="244">
        <v>10</v>
      </c>
      <c r="D604" s="229" t="s">
        <v>701</v>
      </c>
      <c r="E604" s="229" t="s">
        <v>1255</v>
      </c>
    </row>
    <row r="605" spans="1:5" x14ac:dyDescent="0.35">
      <c r="A605" s="236" t="s">
        <v>1059</v>
      </c>
      <c r="B605" s="244">
        <v>5</v>
      </c>
      <c r="C605" s="244">
        <v>5</v>
      </c>
      <c r="D605" s="229" t="s">
        <v>701</v>
      </c>
      <c r="E605" s="229" t="s">
        <v>1259</v>
      </c>
    </row>
    <row r="606" spans="1:5" x14ac:dyDescent="0.35">
      <c r="A606" s="236" t="s">
        <v>1060</v>
      </c>
      <c r="B606" s="244">
        <v>10.3</v>
      </c>
      <c r="C606" s="244">
        <v>10.3</v>
      </c>
      <c r="D606" s="229" t="s">
        <v>701</v>
      </c>
      <c r="E606" s="229" t="s">
        <v>1260</v>
      </c>
    </row>
    <row r="607" spans="1:5" x14ac:dyDescent="0.35">
      <c r="A607" s="236" t="s">
        <v>1061</v>
      </c>
      <c r="B607" s="244">
        <v>9.6</v>
      </c>
      <c r="C607" s="244">
        <v>9.6</v>
      </c>
      <c r="D607" s="229" t="s">
        <v>701</v>
      </c>
      <c r="E607" s="229" t="s">
        <v>1261</v>
      </c>
    </row>
    <row r="608" spans="1:5" x14ac:dyDescent="0.35">
      <c r="A608" s="236" t="s">
        <v>1062</v>
      </c>
      <c r="B608" s="244">
        <v>6</v>
      </c>
      <c r="C608" s="244">
        <v>6</v>
      </c>
      <c r="D608" s="229" t="s">
        <v>701</v>
      </c>
      <c r="E608" s="229" t="s">
        <v>1262</v>
      </c>
    </row>
    <row r="609" spans="1:5" x14ac:dyDescent="0.35">
      <c r="A609" s="236" t="s">
        <v>1063</v>
      </c>
      <c r="B609" s="244">
        <v>10.3</v>
      </c>
      <c r="C609" s="244">
        <v>10.3</v>
      </c>
      <c r="D609" s="229" t="s">
        <v>701</v>
      </c>
      <c r="E609" s="229" t="s">
        <v>1263</v>
      </c>
    </row>
    <row r="610" spans="1:5" x14ac:dyDescent="0.35">
      <c r="A610" s="236" t="s">
        <v>1064</v>
      </c>
      <c r="B610" s="244">
        <v>6</v>
      </c>
      <c r="C610" s="244">
        <v>6</v>
      </c>
      <c r="D610" s="229" t="s">
        <v>701</v>
      </c>
      <c r="E610" s="229" t="s">
        <v>1264</v>
      </c>
    </row>
    <row r="611" spans="1:5" x14ac:dyDescent="0.35">
      <c r="A611" s="236" t="s">
        <v>1065</v>
      </c>
      <c r="B611" s="244">
        <v>10.6</v>
      </c>
      <c r="C611" s="244">
        <v>10.6</v>
      </c>
      <c r="D611" s="229" t="s">
        <v>701</v>
      </c>
      <c r="E611" s="229" t="s">
        <v>1265</v>
      </c>
    </row>
    <row r="612" spans="1:5" x14ac:dyDescent="0.35">
      <c r="A612" s="236" t="s">
        <v>1066</v>
      </c>
      <c r="B612" s="244">
        <v>10.3</v>
      </c>
      <c r="C612" s="244">
        <v>10.3</v>
      </c>
      <c r="D612" s="229" t="s">
        <v>701</v>
      </c>
      <c r="E612" s="229" t="s">
        <v>1266</v>
      </c>
    </row>
    <row r="613" spans="1:5" x14ac:dyDescent="0.35">
      <c r="A613" s="236" t="s">
        <v>1067</v>
      </c>
      <c r="B613" s="244">
        <v>10.3</v>
      </c>
      <c r="C613" s="244">
        <v>10.3</v>
      </c>
      <c r="D613" s="229" t="s">
        <v>701</v>
      </c>
      <c r="E613" s="229" t="s">
        <v>1267</v>
      </c>
    </row>
    <row r="614" spans="1:5" x14ac:dyDescent="0.35">
      <c r="A614" s="236" t="s">
        <v>1068</v>
      </c>
      <c r="B614" s="244">
        <v>10</v>
      </c>
      <c r="C614" s="244">
        <v>10</v>
      </c>
      <c r="D614" s="229" t="s">
        <v>701</v>
      </c>
      <c r="E614" s="229" t="s">
        <v>1268</v>
      </c>
    </row>
    <row r="615" spans="1:5" x14ac:dyDescent="0.35">
      <c r="A615" s="236" t="s">
        <v>1069</v>
      </c>
      <c r="B615" s="244">
        <v>10</v>
      </c>
      <c r="C615" s="244">
        <v>10</v>
      </c>
      <c r="D615" s="229" t="s">
        <v>701</v>
      </c>
      <c r="E615" s="229" t="s">
        <v>1269</v>
      </c>
    </row>
    <row r="616" spans="1:5" x14ac:dyDescent="0.35">
      <c r="A616" s="236" t="s">
        <v>1070</v>
      </c>
      <c r="B616" s="244">
        <v>10</v>
      </c>
      <c r="C616" s="244">
        <v>10</v>
      </c>
      <c r="D616" s="229" t="s">
        <v>701</v>
      </c>
      <c r="E616" s="229" t="s">
        <v>1270</v>
      </c>
    </row>
    <row r="617" spans="1:5" x14ac:dyDescent="0.35">
      <c r="A617" s="236" t="s">
        <v>1071</v>
      </c>
      <c r="B617" s="244">
        <v>5</v>
      </c>
      <c r="C617" s="244">
        <v>5</v>
      </c>
      <c r="D617" s="229" t="s">
        <v>701</v>
      </c>
      <c r="E617" s="229" t="s">
        <v>1271</v>
      </c>
    </row>
    <row r="618" spans="1:5" x14ac:dyDescent="0.35">
      <c r="A618" s="236" t="s">
        <v>1072</v>
      </c>
      <c r="B618" s="244">
        <v>10.3</v>
      </c>
      <c r="C618" s="244">
        <v>10.3</v>
      </c>
      <c r="D618" s="229" t="s">
        <v>701</v>
      </c>
      <c r="E618" s="229" t="s">
        <v>1272</v>
      </c>
    </row>
    <row r="619" spans="1:5" x14ac:dyDescent="0.35">
      <c r="A619" s="236" t="s">
        <v>1073</v>
      </c>
      <c r="B619" s="244">
        <v>9.6</v>
      </c>
      <c r="C619" s="244">
        <v>9.6</v>
      </c>
      <c r="D619" s="229" t="s">
        <v>701</v>
      </c>
      <c r="E619" s="229" t="s">
        <v>1274</v>
      </c>
    </row>
    <row r="620" spans="1:5" x14ac:dyDescent="0.35">
      <c r="A620" s="236" t="s">
        <v>1074</v>
      </c>
      <c r="B620" s="244">
        <v>6</v>
      </c>
      <c r="C620" s="244">
        <v>6</v>
      </c>
      <c r="D620" s="229" t="s">
        <v>701</v>
      </c>
      <c r="E620" s="229" t="s">
        <v>1273</v>
      </c>
    </row>
    <row r="621" spans="1:5" x14ac:dyDescent="0.35">
      <c r="A621" s="236" t="s">
        <v>1075</v>
      </c>
      <c r="B621" s="244">
        <v>10.3</v>
      </c>
      <c r="C621" s="244">
        <v>10.3</v>
      </c>
      <c r="D621" s="229" t="s">
        <v>701</v>
      </c>
      <c r="E621" s="229" t="s">
        <v>1275</v>
      </c>
    </row>
    <row r="622" spans="1:5" x14ac:dyDescent="0.35">
      <c r="A622" s="236" t="s">
        <v>1076</v>
      </c>
      <c r="B622" s="244">
        <v>6</v>
      </c>
      <c r="C622" s="244">
        <v>6</v>
      </c>
      <c r="D622" s="229" t="s">
        <v>701</v>
      </c>
      <c r="E622" s="229" t="s">
        <v>1276</v>
      </c>
    </row>
    <row r="623" spans="1:5" x14ac:dyDescent="0.35">
      <c r="A623" s="236" t="s">
        <v>1077</v>
      </c>
      <c r="B623" s="244">
        <v>10.6</v>
      </c>
      <c r="C623" s="244">
        <v>10.6</v>
      </c>
      <c r="D623" s="229" t="s">
        <v>701</v>
      </c>
      <c r="E623" s="229" t="s">
        <v>1277</v>
      </c>
    </row>
    <row r="624" spans="1:5" x14ac:dyDescent="0.35">
      <c r="A624" s="236" t="s">
        <v>1078</v>
      </c>
      <c r="B624" s="244">
        <v>10.3</v>
      </c>
      <c r="C624" s="244">
        <v>10.3</v>
      </c>
      <c r="D624" s="229" t="s">
        <v>701</v>
      </c>
      <c r="E624" s="229" t="s">
        <v>1278</v>
      </c>
    </row>
    <row r="625" spans="1:5" x14ac:dyDescent="0.35">
      <c r="A625" s="236" t="s">
        <v>1079</v>
      </c>
      <c r="B625" s="244">
        <v>10.3</v>
      </c>
      <c r="C625" s="244">
        <v>10.3</v>
      </c>
      <c r="D625" s="229" t="s">
        <v>701</v>
      </c>
      <c r="E625" s="229" t="s">
        <v>1279</v>
      </c>
    </row>
    <row r="626" spans="1:5" x14ac:dyDescent="0.35">
      <c r="A626" s="236" t="s">
        <v>1080</v>
      </c>
      <c r="B626" s="244">
        <v>10</v>
      </c>
      <c r="C626" s="244">
        <v>10</v>
      </c>
      <c r="D626" s="229" t="s">
        <v>701</v>
      </c>
      <c r="E626" s="229" t="s">
        <v>1280</v>
      </c>
    </row>
    <row r="627" spans="1:5" x14ac:dyDescent="0.35">
      <c r="A627" s="236" t="s">
        <v>1081</v>
      </c>
      <c r="B627" s="244">
        <v>10</v>
      </c>
      <c r="C627" s="244">
        <v>10</v>
      </c>
      <c r="D627" s="229" t="s">
        <v>701</v>
      </c>
      <c r="E627" s="229" t="s">
        <v>1281</v>
      </c>
    </row>
    <row r="628" spans="1:5" x14ac:dyDescent="0.35">
      <c r="A628" s="236" t="s">
        <v>1082</v>
      </c>
      <c r="B628" s="244">
        <v>10</v>
      </c>
      <c r="C628" s="244">
        <v>10</v>
      </c>
      <c r="D628" s="229" t="s">
        <v>701</v>
      </c>
      <c r="E628" s="229" t="s">
        <v>1282</v>
      </c>
    </row>
    <row r="629" spans="1:5" x14ac:dyDescent="0.35">
      <c r="A629" s="236" t="s">
        <v>1311</v>
      </c>
      <c r="B629" s="244">
        <v>7.04</v>
      </c>
      <c r="C629" s="245">
        <v>199</v>
      </c>
      <c r="D629" s="229" t="s">
        <v>701</v>
      </c>
      <c r="E629" s="236" t="s">
        <v>1315</v>
      </c>
    </row>
    <row r="630" spans="1:5" x14ac:dyDescent="0.35">
      <c r="A630" s="236" t="s">
        <v>1312</v>
      </c>
      <c r="B630" s="244">
        <v>7.04</v>
      </c>
      <c r="C630" s="245">
        <v>199</v>
      </c>
      <c r="D630" s="229" t="s">
        <v>701</v>
      </c>
      <c r="E630" s="236" t="s">
        <v>1316</v>
      </c>
    </row>
    <row r="631" spans="1:5" x14ac:dyDescent="0.35">
      <c r="A631" s="236" t="s">
        <v>1313</v>
      </c>
      <c r="C631" s="245">
        <v>189</v>
      </c>
      <c r="D631" s="229" t="s">
        <v>701</v>
      </c>
      <c r="E631" s="236" t="s">
        <v>1317</v>
      </c>
    </row>
    <row r="632" spans="1:5" x14ac:dyDescent="0.35">
      <c r="A632" s="236" t="s">
        <v>1314</v>
      </c>
      <c r="C632" s="245">
        <v>189</v>
      </c>
      <c r="D632" s="229" t="s">
        <v>701</v>
      </c>
      <c r="E632" s="236" t="s">
        <v>1318</v>
      </c>
    </row>
    <row r="633" spans="1:5" x14ac:dyDescent="0.35">
      <c r="A633" s="236" t="s">
        <v>1310</v>
      </c>
      <c r="C633" s="245">
        <v>189</v>
      </c>
      <c r="D633" s="229" t="s">
        <v>701</v>
      </c>
      <c r="E633" s="236" t="s">
        <v>1319</v>
      </c>
    </row>
    <row r="634" spans="1:5" x14ac:dyDescent="0.35">
      <c r="A634" s="229" t="s">
        <v>1320</v>
      </c>
      <c r="C634" s="240">
        <v>66.3</v>
      </c>
      <c r="D634" s="229" t="s">
        <v>2</v>
      </c>
      <c r="E634" s="229" t="s">
        <v>1327</v>
      </c>
    </row>
    <row r="635" spans="1:5" x14ac:dyDescent="0.35">
      <c r="A635" s="229" t="s">
        <v>1321</v>
      </c>
      <c r="C635" s="240">
        <v>76.5</v>
      </c>
      <c r="D635" s="229" t="s">
        <v>2</v>
      </c>
      <c r="E635" s="229" t="s">
        <v>1326</v>
      </c>
    </row>
    <row r="636" spans="1:5" x14ac:dyDescent="0.35">
      <c r="A636" s="229" t="s">
        <v>1322</v>
      </c>
      <c r="C636" s="240">
        <v>76.5</v>
      </c>
      <c r="D636" s="229" t="s">
        <v>2</v>
      </c>
      <c r="E636" s="229" t="s">
        <v>1325</v>
      </c>
    </row>
    <row r="637" spans="1:5" x14ac:dyDescent="0.35">
      <c r="A637" s="229" t="s">
        <v>1323</v>
      </c>
      <c r="C637" s="240">
        <v>70.400000000000006</v>
      </c>
      <c r="D637" s="229" t="s">
        <v>2</v>
      </c>
      <c r="E637" s="229" t="s">
        <v>1360</v>
      </c>
    </row>
    <row r="638" spans="1:5" x14ac:dyDescent="0.35">
      <c r="A638" s="229" t="s">
        <v>1324</v>
      </c>
      <c r="C638" s="240">
        <v>70.400000000000006</v>
      </c>
      <c r="D638" s="229" t="s">
        <v>2</v>
      </c>
      <c r="E638" s="229" t="s">
        <v>1361</v>
      </c>
    </row>
    <row r="639" spans="1:5" x14ac:dyDescent="0.35">
      <c r="A639" s="236" t="s">
        <v>1328</v>
      </c>
      <c r="C639" s="240">
        <v>24.5</v>
      </c>
      <c r="D639" s="229" t="s">
        <v>878</v>
      </c>
      <c r="E639" s="236" t="s">
        <v>1338</v>
      </c>
    </row>
    <row r="640" spans="1:5" x14ac:dyDescent="0.35">
      <c r="A640" s="236" t="s">
        <v>1329</v>
      </c>
      <c r="C640" s="240">
        <v>19.399999999999999</v>
      </c>
      <c r="D640" s="229" t="s">
        <v>878</v>
      </c>
      <c r="E640" s="236" t="s">
        <v>1339</v>
      </c>
    </row>
    <row r="641" spans="1:5" x14ac:dyDescent="0.35">
      <c r="A641" s="236" t="s">
        <v>1330</v>
      </c>
      <c r="C641" s="240">
        <v>19.399999999999999</v>
      </c>
      <c r="D641" s="229" t="s">
        <v>878</v>
      </c>
      <c r="E641" s="236" t="s">
        <v>1339</v>
      </c>
    </row>
    <row r="642" spans="1:5" x14ac:dyDescent="0.35">
      <c r="A642" s="236" t="s">
        <v>1331</v>
      </c>
      <c r="C642" s="240">
        <v>19.399999999999999</v>
      </c>
      <c r="D642" s="229" t="s">
        <v>878</v>
      </c>
      <c r="E642" s="236" t="s">
        <v>1338</v>
      </c>
    </row>
    <row r="643" spans="1:5" x14ac:dyDescent="0.35">
      <c r="A643" s="236" t="s">
        <v>1332</v>
      </c>
      <c r="C643" s="240">
        <v>19.399999999999999</v>
      </c>
      <c r="D643" s="229" t="s">
        <v>878</v>
      </c>
      <c r="E643" s="236" t="s">
        <v>1338</v>
      </c>
    </row>
    <row r="644" spans="1:5" x14ac:dyDescent="0.35">
      <c r="A644" s="236" t="s">
        <v>1333</v>
      </c>
      <c r="C644" s="240">
        <v>19.399999999999999</v>
      </c>
      <c r="D644" s="229" t="s">
        <v>878</v>
      </c>
      <c r="E644" s="236" t="s">
        <v>1338</v>
      </c>
    </row>
    <row r="645" spans="1:5" x14ac:dyDescent="0.35">
      <c r="A645" s="236" t="s">
        <v>1334</v>
      </c>
      <c r="C645" s="240">
        <v>24.5</v>
      </c>
      <c r="D645" s="229" t="s">
        <v>878</v>
      </c>
      <c r="E645" s="236" t="s">
        <v>1339</v>
      </c>
    </row>
    <row r="646" spans="1:5" x14ac:dyDescent="0.35">
      <c r="A646" s="236" t="s">
        <v>1335</v>
      </c>
      <c r="C646" s="240">
        <v>24.5</v>
      </c>
      <c r="D646" s="229" t="s">
        <v>878</v>
      </c>
      <c r="E646" s="236" t="s">
        <v>1339</v>
      </c>
    </row>
    <row r="647" spans="1:5" x14ac:dyDescent="0.35">
      <c r="A647" s="236" t="s">
        <v>1336</v>
      </c>
      <c r="C647" s="240">
        <v>24.5</v>
      </c>
      <c r="D647" s="229" t="s">
        <v>878</v>
      </c>
      <c r="E647" s="236" t="s">
        <v>1339</v>
      </c>
    </row>
    <row r="648" spans="1:5" x14ac:dyDescent="0.35">
      <c r="A648" s="236" t="s">
        <v>1337</v>
      </c>
      <c r="C648" s="240">
        <v>19.399999999999999</v>
      </c>
      <c r="D648" s="229" t="s">
        <v>878</v>
      </c>
      <c r="E648" s="236" t="s">
        <v>1338</v>
      </c>
    </row>
    <row r="649" spans="1:5" x14ac:dyDescent="0.35">
      <c r="A649" s="236" t="s">
        <v>1340</v>
      </c>
      <c r="C649" s="245">
        <v>222</v>
      </c>
      <c r="D649" s="229" t="s">
        <v>878</v>
      </c>
      <c r="E649" s="229" t="s">
        <v>1345</v>
      </c>
    </row>
    <row r="650" spans="1:5" x14ac:dyDescent="0.35">
      <c r="A650" s="236" t="s">
        <v>1341</v>
      </c>
      <c r="C650" s="245">
        <v>232</v>
      </c>
      <c r="D650" s="229" t="s">
        <v>878</v>
      </c>
      <c r="E650" s="229" t="s">
        <v>1346</v>
      </c>
    </row>
    <row r="651" spans="1:5" x14ac:dyDescent="0.35">
      <c r="A651" s="236" t="s">
        <v>1342</v>
      </c>
      <c r="C651" s="245">
        <v>222</v>
      </c>
      <c r="D651" s="229" t="s">
        <v>878</v>
      </c>
      <c r="E651" s="229" t="s">
        <v>1347</v>
      </c>
    </row>
    <row r="652" spans="1:5" x14ac:dyDescent="0.35">
      <c r="A652" s="236" t="s">
        <v>1343</v>
      </c>
      <c r="C652" s="245">
        <v>222</v>
      </c>
      <c r="D652" s="229" t="s">
        <v>878</v>
      </c>
      <c r="E652" s="229" t="s">
        <v>1348</v>
      </c>
    </row>
    <row r="653" spans="1:5" x14ac:dyDescent="0.35">
      <c r="A653" s="236" t="s">
        <v>1344</v>
      </c>
      <c r="C653" s="245">
        <v>232</v>
      </c>
      <c r="D653" s="229" t="s">
        <v>878</v>
      </c>
      <c r="E653" s="229" t="s">
        <v>1349</v>
      </c>
    </row>
    <row r="654" spans="1:5" x14ac:dyDescent="0.35">
      <c r="A654" s="230" t="s">
        <v>1350</v>
      </c>
      <c r="C654" s="239">
        <v>685</v>
      </c>
      <c r="D654" s="229" t="s">
        <v>701</v>
      </c>
      <c r="E654" s="229" t="s">
        <v>1352</v>
      </c>
    </row>
    <row r="655" spans="1:5" x14ac:dyDescent="0.35">
      <c r="A655" s="230" t="s">
        <v>1351</v>
      </c>
      <c r="C655" s="239">
        <v>685</v>
      </c>
      <c r="D655" s="229" t="s">
        <v>701</v>
      </c>
      <c r="E655" s="229" t="s">
        <v>1353</v>
      </c>
    </row>
    <row r="656" spans="1:5" x14ac:dyDescent="0.35">
      <c r="A656" s="230" t="s">
        <v>1354</v>
      </c>
      <c r="C656" s="239">
        <v>43.4</v>
      </c>
      <c r="D656" s="229" t="s">
        <v>436</v>
      </c>
      <c r="E656" s="229" t="s">
        <v>1357</v>
      </c>
    </row>
    <row r="657" spans="1:9" x14ac:dyDescent="0.35">
      <c r="A657" s="230" t="s">
        <v>1355</v>
      </c>
      <c r="C657" s="239">
        <v>43.4</v>
      </c>
      <c r="D657" s="229" t="s">
        <v>436</v>
      </c>
      <c r="E657" s="229" t="s">
        <v>1358</v>
      </c>
    </row>
    <row r="658" spans="1:9" x14ac:dyDescent="0.35">
      <c r="A658" s="229" t="s">
        <v>1356</v>
      </c>
      <c r="C658" s="239">
        <v>51</v>
      </c>
      <c r="D658" s="229" t="s">
        <v>436</v>
      </c>
      <c r="E658" s="229" t="s">
        <v>1359</v>
      </c>
    </row>
    <row r="659" spans="1:9" x14ac:dyDescent="0.35">
      <c r="A659" s="229" t="s">
        <v>1362</v>
      </c>
      <c r="C659" s="239">
        <v>10.6</v>
      </c>
      <c r="D659" s="229" t="s">
        <v>1386</v>
      </c>
      <c r="E659" s="229" t="s">
        <v>1373</v>
      </c>
      <c r="F659" s="234">
        <f>C659-F667</f>
        <v>5.25</v>
      </c>
      <c r="G659" s="229">
        <v>81</v>
      </c>
      <c r="H659" s="229">
        <f>H667</f>
        <v>0</v>
      </c>
      <c r="I659" s="242">
        <f t="shared" ref="I659:I682" si="18">H659*F659</f>
        <v>0</v>
      </c>
    </row>
    <row r="660" spans="1:9" x14ac:dyDescent="0.35">
      <c r="A660" s="229" t="s">
        <v>1363</v>
      </c>
      <c r="C660" s="239">
        <v>7.55</v>
      </c>
      <c r="D660" s="229" t="s">
        <v>1386</v>
      </c>
      <c r="E660" s="229" t="s">
        <v>1373</v>
      </c>
      <c r="F660" s="234">
        <f>C660-F667</f>
        <v>2.2000000000000002</v>
      </c>
      <c r="G660" s="229">
        <v>82</v>
      </c>
      <c r="H660" s="229">
        <f>H667</f>
        <v>0</v>
      </c>
      <c r="I660" s="242">
        <f t="shared" si="18"/>
        <v>0</v>
      </c>
    </row>
    <row r="661" spans="1:9" x14ac:dyDescent="0.35">
      <c r="A661" s="229" t="s">
        <v>1364</v>
      </c>
      <c r="C661" s="239">
        <v>11.2</v>
      </c>
      <c r="D661" s="229" t="s">
        <v>1386</v>
      </c>
      <c r="E661" s="229" t="s">
        <v>1373</v>
      </c>
      <c r="F661" s="234">
        <f>C661-F667</f>
        <v>5.85</v>
      </c>
      <c r="G661" s="229">
        <v>83</v>
      </c>
      <c r="H661" s="229">
        <f>H667</f>
        <v>0</v>
      </c>
      <c r="I661" s="242">
        <f t="shared" si="18"/>
        <v>0</v>
      </c>
    </row>
    <row r="662" spans="1:9" x14ac:dyDescent="0.35">
      <c r="A662" s="229" t="s">
        <v>1365</v>
      </c>
      <c r="C662" s="239">
        <v>7.55</v>
      </c>
      <c r="D662" s="229" t="s">
        <v>1386</v>
      </c>
      <c r="E662" s="229" t="s">
        <v>1373</v>
      </c>
      <c r="F662" s="234">
        <f>C662-F667</f>
        <v>2.2000000000000002</v>
      </c>
      <c r="G662" s="229">
        <v>84</v>
      </c>
      <c r="H662" s="229">
        <f>H667</f>
        <v>0</v>
      </c>
      <c r="I662" s="242">
        <f t="shared" si="18"/>
        <v>0</v>
      </c>
    </row>
    <row r="663" spans="1:9" x14ac:dyDescent="0.35">
      <c r="A663" s="229" t="s">
        <v>1387</v>
      </c>
      <c r="C663" s="239">
        <v>11.6</v>
      </c>
      <c r="D663" s="229" t="s">
        <v>1386</v>
      </c>
      <c r="E663" s="229" t="s">
        <v>1373</v>
      </c>
      <c r="F663" s="234">
        <f>C663-F667</f>
        <v>6.25</v>
      </c>
      <c r="G663" s="229">
        <v>803</v>
      </c>
      <c r="H663" s="229">
        <f>H667</f>
        <v>0</v>
      </c>
      <c r="I663" s="242">
        <f t="shared" si="18"/>
        <v>0</v>
      </c>
    </row>
    <row r="664" spans="1:9" x14ac:dyDescent="0.35">
      <c r="A664" s="229" t="s">
        <v>1366</v>
      </c>
      <c r="C664" s="239">
        <v>11.6</v>
      </c>
      <c r="D664" s="229" t="s">
        <v>1386</v>
      </c>
      <c r="E664" s="229" t="s">
        <v>1373</v>
      </c>
      <c r="F664" s="234">
        <f>C664-F667</f>
        <v>6.25</v>
      </c>
      <c r="G664" s="229">
        <v>884</v>
      </c>
      <c r="H664" s="229">
        <f>H667</f>
        <v>0</v>
      </c>
      <c r="I664" s="242">
        <f t="shared" si="18"/>
        <v>0</v>
      </c>
    </row>
    <row r="665" spans="1:9" x14ac:dyDescent="0.35">
      <c r="A665" s="229" t="s">
        <v>1367</v>
      </c>
      <c r="C665" s="239">
        <v>11.6</v>
      </c>
      <c r="D665" s="229" t="s">
        <v>1386</v>
      </c>
      <c r="E665" s="229" t="s">
        <v>1373</v>
      </c>
      <c r="F665" s="234">
        <f>C665-F667</f>
        <v>6.25</v>
      </c>
      <c r="G665" s="229">
        <v>885</v>
      </c>
      <c r="H665" s="229">
        <f>H667</f>
        <v>0</v>
      </c>
      <c r="I665" s="242">
        <f t="shared" si="18"/>
        <v>0</v>
      </c>
    </row>
    <row r="666" spans="1:9" x14ac:dyDescent="0.35">
      <c r="A666" s="229" t="s">
        <v>1368</v>
      </c>
      <c r="C666" s="239">
        <v>16.600000000000001</v>
      </c>
      <c r="D666" s="229" t="s">
        <v>1386</v>
      </c>
      <c r="E666" s="229" t="s">
        <v>1373</v>
      </c>
      <c r="F666" s="234">
        <f>C666-F667</f>
        <v>11.250000000000002</v>
      </c>
      <c r="G666" s="229">
        <v>866</v>
      </c>
      <c r="H666" s="229">
        <f>H667</f>
        <v>0</v>
      </c>
      <c r="I666" s="242">
        <f t="shared" si="18"/>
        <v>0</v>
      </c>
    </row>
    <row r="667" spans="1:9" x14ac:dyDescent="0.35">
      <c r="A667" s="229" t="s">
        <v>1369</v>
      </c>
      <c r="C667" s="239">
        <v>5.35</v>
      </c>
      <c r="D667" s="229" t="s">
        <v>1386</v>
      </c>
      <c r="E667" s="229" t="s">
        <v>1373</v>
      </c>
      <c r="F667" s="234">
        <f>C667</f>
        <v>5.35</v>
      </c>
      <c r="G667" s="229">
        <v>914</v>
      </c>
      <c r="H667" s="229">
        <f>'Calculatietool Free@home 2025'!C108</f>
        <v>0</v>
      </c>
      <c r="I667" s="242">
        <f t="shared" si="18"/>
        <v>0</v>
      </c>
    </row>
    <row r="668" spans="1:9" x14ac:dyDescent="0.35">
      <c r="A668" s="229" t="s">
        <v>1370</v>
      </c>
      <c r="C668" s="239">
        <v>7.7</v>
      </c>
      <c r="D668" s="229" t="s">
        <v>1386</v>
      </c>
      <c r="E668" s="229" t="s">
        <v>1373</v>
      </c>
      <c r="F668" s="234">
        <f>C668-F667</f>
        <v>2.3500000000000005</v>
      </c>
      <c r="G668" s="229" t="s">
        <v>865</v>
      </c>
      <c r="H668" s="229">
        <f>H667</f>
        <v>0</v>
      </c>
      <c r="I668" s="242">
        <f t="shared" si="18"/>
        <v>0</v>
      </c>
    </row>
    <row r="669" spans="1:9" x14ac:dyDescent="0.35">
      <c r="A669" s="229" t="s">
        <v>1371</v>
      </c>
      <c r="C669" s="239">
        <v>10.55</v>
      </c>
      <c r="D669" s="229" t="s">
        <v>1386</v>
      </c>
      <c r="E669" s="229" t="s">
        <v>1373</v>
      </c>
      <c r="F669" s="234">
        <f>C669-F667</f>
        <v>5.2000000000000011</v>
      </c>
      <c r="G669" s="229" t="s">
        <v>866</v>
      </c>
      <c r="H669" s="229">
        <f>H667</f>
        <v>0</v>
      </c>
      <c r="I669" s="242">
        <f t="shared" si="18"/>
        <v>0</v>
      </c>
    </row>
    <row r="670" spans="1:9" x14ac:dyDescent="0.35">
      <c r="A670" s="229" t="s">
        <v>1372</v>
      </c>
      <c r="C670" s="239">
        <v>10.55</v>
      </c>
      <c r="D670" s="229" t="s">
        <v>1386</v>
      </c>
      <c r="E670" s="229" t="s">
        <v>1373</v>
      </c>
      <c r="F670" s="234">
        <f>C670-F667</f>
        <v>5.2000000000000011</v>
      </c>
      <c r="G670" s="229" t="s">
        <v>867</v>
      </c>
      <c r="H670" s="229">
        <f>H667</f>
        <v>0</v>
      </c>
      <c r="I670" s="242">
        <f t="shared" si="18"/>
        <v>0</v>
      </c>
    </row>
    <row r="671" spans="1:9" x14ac:dyDescent="0.35">
      <c r="A671" s="229" t="s">
        <v>1374</v>
      </c>
      <c r="C671" s="239">
        <v>13.3</v>
      </c>
      <c r="D671" s="229" t="s">
        <v>1386</v>
      </c>
      <c r="E671" s="229" t="s">
        <v>1385</v>
      </c>
      <c r="F671" s="234">
        <f>C671-F679</f>
        <v>5.7500000000000009</v>
      </c>
      <c r="G671" s="229">
        <v>81</v>
      </c>
      <c r="H671" s="229">
        <f>H679</f>
        <v>0</v>
      </c>
      <c r="I671" s="242">
        <f t="shared" si="18"/>
        <v>0</v>
      </c>
    </row>
    <row r="672" spans="1:9" x14ac:dyDescent="0.35">
      <c r="A672" s="229" t="s">
        <v>1375</v>
      </c>
      <c r="C672" s="239">
        <v>9.5</v>
      </c>
      <c r="D672" s="229" t="s">
        <v>1386</v>
      </c>
      <c r="E672" s="229" t="s">
        <v>1385</v>
      </c>
      <c r="F672" s="234">
        <f>C672-F679</f>
        <v>1.9500000000000002</v>
      </c>
      <c r="G672" s="229">
        <v>82</v>
      </c>
      <c r="H672" s="229">
        <f>H679</f>
        <v>0</v>
      </c>
      <c r="I672" s="242">
        <f t="shared" si="18"/>
        <v>0</v>
      </c>
    </row>
    <row r="673" spans="1:9" x14ac:dyDescent="0.35">
      <c r="A673" s="229" t="s">
        <v>1376</v>
      </c>
      <c r="C673" s="239">
        <v>14.1</v>
      </c>
      <c r="D673" s="229" t="s">
        <v>1386</v>
      </c>
      <c r="E673" s="229" t="s">
        <v>1385</v>
      </c>
      <c r="F673" s="234">
        <f>C673-F679</f>
        <v>6.55</v>
      </c>
      <c r="G673" s="229">
        <v>83</v>
      </c>
      <c r="H673" s="229">
        <f>H679</f>
        <v>0</v>
      </c>
      <c r="I673" s="242">
        <f t="shared" si="18"/>
        <v>0</v>
      </c>
    </row>
    <row r="674" spans="1:9" x14ac:dyDescent="0.35">
      <c r="A674" s="229" t="s">
        <v>1377</v>
      </c>
      <c r="C674" s="239">
        <v>9.5</v>
      </c>
      <c r="D674" s="229" t="s">
        <v>1386</v>
      </c>
      <c r="E674" s="229" t="s">
        <v>1385</v>
      </c>
      <c r="F674" s="234">
        <f>C674-F679</f>
        <v>1.9500000000000002</v>
      </c>
      <c r="G674" s="229">
        <v>84</v>
      </c>
      <c r="H674" s="229">
        <f>H679</f>
        <v>0</v>
      </c>
      <c r="I674" s="242">
        <f t="shared" si="18"/>
        <v>0</v>
      </c>
    </row>
    <row r="675" spans="1:9" x14ac:dyDescent="0.35">
      <c r="A675" s="229" t="s">
        <v>1388</v>
      </c>
      <c r="C675" s="239">
        <v>14.55</v>
      </c>
      <c r="D675" s="229" t="s">
        <v>1386</v>
      </c>
      <c r="E675" s="229" t="s">
        <v>1385</v>
      </c>
      <c r="F675" s="234">
        <f>C675-F679</f>
        <v>7.0000000000000009</v>
      </c>
      <c r="G675" s="229">
        <v>803</v>
      </c>
      <c r="H675" s="229">
        <f>H679</f>
        <v>0</v>
      </c>
      <c r="I675" s="242">
        <f t="shared" si="18"/>
        <v>0</v>
      </c>
    </row>
    <row r="676" spans="1:9" x14ac:dyDescent="0.35">
      <c r="A676" s="229" t="s">
        <v>1379</v>
      </c>
      <c r="C676" s="239">
        <v>14.55</v>
      </c>
      <c r="D676" s="229" t="s">
        <v>1386</v>
      </c>
      <c r="E676" s="229" t="s">
        <v>1385</v>
      </c>
      <c r="F676" s="234">
        <f>C676-F679</f>
        <v>7.0000000000000009</v>
      </c>
      <c r="G676" s="229">
        <v>884</v>
      </c>
      <c r="H676" s="229">
        <f>H679</f>
        <v>0</v>
      </c>
      <c r="I676" s="242">
        <f t="shared" si="18"/>
        <v>0</v>
      </c>
    </row>
    <row r="677" spans="1:9" x14ac:dyDescent="0.35">
      <c r="A677" s="229" t="s">
        <v>1378</v>
      </c>
      <c r="C677" s="239">
        <v>14.55</v>
      </c>
      <c r="D677" s="229" t="s">
        <v>1386</v>
      </c>
      <c r="E677" s="229" t="s">
        <v>1385</v>
      </c>
      <c r="F677" s="234">
        <f>C677-F679</f>
        <v>7.0000000000000009</v>
      </c>
      <c r="G677" s="229">
        <v>885</v>
      </c>
      <c r="H677" s="229">
        <f>H679</f>
        <v>0</v>
      </c>
      <c r="I677" s="242">
        <f t="shared" si="18"/>
        <v>0</v>
      </c>
    </row>
    <row r="678" spans="1:9" x14ac:dyDescent="0.35">
      <c r="A678" s="229" t="s">
        <v>1380</v>
      </c>
      <c r="C678" s="239">
        <v>19.600000000000001</v>
      </c>
      <c r="D678" s="229" t="s">
        <v>1386</v>
      </c>
      <c r="E678" s="229" t="s">
        <v>1385</v>
      </c>
      <c r="F678" s="234">
        <f>C678-F679</f>
        <v>12.05</v>
      </c>
      <c r="G678" s="229">
        <v>866</v>
      </c>
      <c r="H678" s="229">
        <f>H679</f>
        <v>0</v>
      </c>
      <c r="I678" s="242">
        <f t="shared" si="18"/>
        <v>0</v>
      </c>
    </row>
    <row r="679" spans="1:9" x14ac:dyDescent="0.35">
      <c r="A679" s="229" t="s">
        <v>1381</v>
      </c>
      <c r="C679" s="239">
        <v>7.55</v>
      </c>
      <c r="D679" s="229" t="s">
        <v>1386</v>
      </c>
      <c r="E679" s="229" t="s">
        <v>1385</v>
      </c>
      <c r="F679" s="234">
        <f>C679</f>
        <v>7.55</v>
      </c>
      <c r="G679" s="229">
        <v>914</v>
      </c>
      <c r="H679" s="229">
        <f>'Calculatietool Free@home 2025'!C109</f>
        <v>0</v>
      </c>
      <c r="I679" s="242">
        <f t="shared" si="18"/>
        <v>0</v>
      </c>
    </row>
    <row r="680" spans="1:9" x14ac:dyDescent="0.35">
      <c r="A680" s="229" t="s">
        <v>1382</v>
      </c>
      <c r="C680" s="239">
        <v>12.5</v>
      </c>
      <c r="D680" s="229" t="s">
        <v>1386</v>
      </c>
      <c r="E680" s="229" t="s">
        <v>1385</v>
      </c>
      <c r="F680" s="234">
        <f>C680-F679</f>
        <v>4.95</v>
      </c>
      <c r="G680" s="229" t="s">
        <v>865</v>
      </c>
      <c r="H680" s="229">
        <f>H679</f>
        <v>0</v>
      </c>
      <c r="I680" s="242">
        <f t="shared" si="18"/>
        <v>0</v>
      </c>
    </row>
    <row r="681" spans="1:9" x14ac:dyDescent="0.35">
      <c r="A681" s="229" t="s">
        <v>1383</v>
      </c>
      <c r="C681" s="239">
        <v>16.45</v>
      </c>
      <c r="D681" s="229" t="s">
        <v>1386</v>
      </c>
      <c r="E681" s="229" t="s">
        <v>1385</v>
      </c>
      <c r="F681" s="234">
        <f>C681-F679</f>
        <v>8.8999999999999986</v>
      </c>
      <c r="G681" s="229" t="s">
        <v>866</v>
      </c>
      <c r="H681" s="229">
        <f>H679</f>
        <v>0</v>
      </c>
      <c r="I681" s="242">
        <f t="shared" si="18"/>
        <v>0</v>
      </c>
    </row>
    <row r="682" spans="1:9" x14ac:dyDescent="0.35">
      <c r="A682" s="229" t="s">
        <v>1384</v>
      </c>
      <c r="C682" s="239">
        <v>16.45</v>
      </c>
      <c r="D682" s="229" t="s">
        <v>1386</v>
      </c>
      <c r="E682" s="229" t="s">
        <v>1385</v>
      </c>
      <c r="F682" s="234">
        <f>C682-F679</f>
        <v>8.8999999999999986</v>
      </c>
      <c r="G682" s="229" t="s">
        <v>867</v>
      </c>
      <c r="H682" s="229">
        <f>H679</f>
        <v>0</v>
      </c>
      <c r="I682" s="242">
        <f t="shared" si="18"/>
        <v>0</v>
      </c>
    </row>
    <row r="683" spans="1:9" x14ac:dyDescent="0.35">
      <c r="A683" s="229" t="s">
        <v>1414</v>
      </c>
      <c r="C683" s="239">
        <v>1553</v>
      </c>
      <c r="D683" s="229" t="s">
        <v>436</v>
      </c>
      <c r="E683" s="229" t="s">
        <v>1415</v>
      </c>
    </row>
    <row r="684" spans="1:9" x14ac:dyDescent="0.35">
      <c r="A684" s="229" t="s">
        <v>1416</v>
      </c>
      <c r="C684" s="239">
        <v>1139</v>
      </c>
      <c r="D684" s="229" t="s">
        <v>620</v>
      </c>
      <c r="E684" s="229" t="s">
        <v>1417</v>
      </c>
    </row>
    <row r="685" spans="1:9" x14ac:dyDescent="0.35">
      <c r="A685" s="229" t="s">
        <v>1418</v>
      </c>
      <c r="C685" s="239">
        <v>244</v>
      </c>
      <c r="D685" s="229" t="s">
        <v>436</v>
      </c>
      <c r="E685" s="229" t="s">
        <v>1419</v>
      </c>
    </row>
    <row r="686" spans="1:9" x14ac:dyDescent="0.35">
      <c r="A686" s="229" t="s">
        <v>1468</v>
      </c>
      <c r="C686" s="239">
        <v>89</v>
      </c>
      <c r="D686" s="229" t="s">
        <v>620</v>
      </c>
      <c r="E686" s="229" t="s">
        <v>1420</v>
      </c>
    </row>
    <row r="687" spans="1:9" x14ac:dyDescent="0.35">
      <c r="A687" s="229">
        <v>83301</v>
      </c>
      <c r="C687" s="239">
        <v>204</v>
      </c>
      <c r="D687" s="229" t="s">
        <v>436</v>
      </c>
      <c r="E687" s="229" t="s">
        <v>1422</v>
      </c>
    </row>
    <row r="688" spans="1:9" x14ac:dyDescent="0.35">
      <c r="A688" s="229">
        <v>83300</v>
      </c>
      <c r="C688" s="239">
        <v>219</v>
      </c>
      <c r="D688" s="229" t="s">
        <v>436</v>
      </c>
      <c r="E688" s="229" t="s">
        <v>1421</v>
      </c>
    </row>
    <row r="689" spans="1:5" x14ac:dyDescent="0.35">
      <c r="A689" s="229" t="s">
        <v>1423</v>
      </c>
      <c r="C689" s="239">
        <v>89.7</v>
      </c>
      <c r="D689" s="229" t="s">
        <v>620</v>
      </c>
      <c r="E689" s="229" t="s">
        <v>1424</v>
      </c>
    </row>
    <row r="690" spans="1:5" x14ac:dyDescent="0.35">
      <c r="A690" s="229" t="s">
        <v>1425</v>
      </c>
      <c r="C690" s="239">
        <v>89.7</v>
      </c>
      <c r="D690" s="229" t="s">
        <v>620</v>
      </c>
      <c r="E690" s="229" t="s">
        <v>1426</v>
      </c>
    </row>
    <row r="691" spans="1:5" x14ac:dyDescent="0.35">
      <c r="A691" s="229" t="s">
        <v>1427</v>
      </c>
      <c r="C691" s="239">
        <v>1883</v>
      </c>
      <c r="D691" s="229" t="s">
        <v>436</v>
      </c>
      <c r="E691" s="229" t="s">
        <v>1428</v>
      </c>
    </row>
    <row r="692" spans="1:5" x14ac:dyDescent="0.35">
      <c r="A692" s="229" t="s">
        <v>1431</v>
      </c>
      <c r="C692" s="239">
        <v>470</v>
      </c>
      <c r="D692" s="229" t="s">
        <v>436</v>
      </c>
      <c r="E692" s="229" t="s">
        <v>1429</v>
      </c>
    </row>
    <row r="693" spans="1:5" x14ac:dyDescent="0.35">
      <c r="A693" s="229" t="s">
        <v>1432</v>
      </c>
      <c r="C693" s="239">
        <v>530</v>
      </c>
      <c r="D693" s="229" t="s">
        <v>436</v>
      </c>
      <c r="E693" s="229" t="s">
        <v>1430</v>
      </c>
    </row>
    <row r="694" spans="1:5" x14ac:dyDescent="0.35">
      <c r="A694" s="229" t="s">
        <v>1434</v>
      </c>
      <c r="C694" s="239">
        <v>918</v>
      </c>
      <c r="D694" s="229" t="s">
        <v>436</v>
      </c>
      <c r="E694" s="229" t="s">
        <v>1435</v>
      </c>
    </row>
    <row r="695" spans="1:5" x14ac:dyDescent="0.35">
      <c r="A695" s="229" t="s">
        <v>1437</v>
      </c>
      <c r="C695" s="239">
        <v>918</v>
      </c>
      <c r="D695" s="229" t="s">
        <v>436</v>
      </c>
      <c r="E695" s="229" t="s">
        <v>1438</v>
      </c>
    </row>
    <row r="696" spans="1:5" x14ac:dyDescent="0.35">
      <c r="A696" s="229" t="s">
        <v>1439</v>
      </c>
      <c r="C696" s="239">
        <v>918</v>
      </c>
      <c r="D696" s="229" t="s">
        <v>436</v>
      </c>
      <c r="E696" s="229" t="s">
        <v>1435</v>
      </c>
    </row>
    <row r="697" spans="1:5" x14ac:dyDescent="0.35">
      <c r="A697" s="229" t="s">
        <v>1441</v>
      </c>
      <c r="C697" s="239">
        <v>918</v>
      </c>
      <c r="D697" s="229" t="s">
        <v>436</v>
      </c>
      <c r="E697" s="229" t="s">
        <v>1438</v>
      </c>
    </row>
    <row r="698" spans="1:5" x14ac:dyDescent="0.35">
      <c r="A698" s="229" t="s">
        <v>1442</v>
      </c>
      <c r="C698" s="239">
        <v>1229</v>
      </c>
      <c r="D698" s="229" t="s">
        <v>436</v>
      </c>
      <c r="E698" s="229" t="s">
        <v>1443</v>
      </c>
    </row>
    <row r="699" spans="1:5" x14ac:dyDescent="0.35">
      <c r="A699" s="229" t="s">
        <v>1444</v>
      </c>
      <c r="C699" s="239">
        <v>1229</v>
      </c>
      <c r="D699" s="229" t="s">
        <v>436</v>
      </c>
      <c r="E699" s="229" t="s">
        <v>1445</v>
      </c>
    </row>
    <row r="700" spans="1:5" x14ac:dyDescent="0.35">
      <c r="A700" s="229" t="s">
        <v>1446</v>
      </c>
      <c r="C700" s="239">
        <v>1229</v>
      </c>
      <c r="D700" s="229" t="s">
        <v>436</v>
      </c>
      <c r="E700" s="229" t="s">
        <v>1443</v>
      </c>
    </row>
    <row r="701" spans="1:5" x14ac:dyDescent="0.35">
      <c r="A701" s="229" t="s">
        <v>1447</v>
      </c>
      <c r="C701" s="239">
        <v>1229</v>
      </c>
      <c r="D701" s="229" t="s">
        <v>436</v>
      </c>
      <c r="E701" s="229" t="s">
        <v>1445</v>
      </c>
    </row>
    <row r="702" spans="1:5" x14ac:dyDescent="0.35">
      <c r="A702" s="229" t="s">
        <v>1448</v>
      </c>
      <c r="C702" s="239">
        <v>70.5</v>
      </c>
      <c r="D702" s="229" t="s">
        <v>436</v>
      </c>
      <c r="E702" s="229" t="s">
        <v>1449</v>
      </c>
    </row>
    <row r="703" spans="1:5" x14ac:dyDescent="0.35">
      <c r="A703" s="229" t="s">
        <v>1450</v>
      </c>
      <c r="C703" s="239">
        <v>64.099999999999994</v>
      </c>
      <c r="D703" s="229" t="s">
        <v>436</v>
      </c>
      <c r="E703" s="229" t="s">
        <v>1451</v>
      </c>
    </row>
    <row r="704" spans="1:5" x14ac:dyDescent="0.35">
      <c r="A704" s="229" t="s">
        <v>1452</v>
      </c>
      <c r="C704" s="239">
        <v>64.099999999999994</v>
      </c>
      <c r="D704" s="229" t="s">
        <v>436</v>
      </c>
      <c r="E704" s="229" t="s">
        <v>1451</v>
      </c>
    </row>
    <row r="705" spans="1:5" x14ac:dyDescent="0.35">
      <c r="A705" s="229" t="s">
        <v>1453</v>
      </c>
      <c r="C705" s="239">
        <v>67.8</v>
      </c>
      <c r="D705" s="229" t="s">
        <v>436</v>
      </c>
      <c r="E705" s="229" t="s">
        <v>1454</v>
      </c>
    </row>
    <row r="706" spans="1:5" x14ac:dyDescent="0.35">
      <c r="A706" s="229" t="s">
        <v>1455</v>
      </c>
      <c r="C706" s="239">
        <v>67.8</v>
      </c>
      <c r="D706" s="229" t="s">
        <v>436</v>
      </c>
      <c r="E706" s="229" t="s">
        <v>1454</v>
      </c>
    </row>
    <row r="707" spans="1:5" x14ac:dyDescent="0.35">
      <c r="A707" s="243" t="s">
        <v>1433</v>
      </c>
      <c r="C707" s="239">
        <v>166</v>
      </c>
      <c r="D707" s="229" t="s">
        <v>436</v>
      </c>
      <c r="E707" s="229" t="s">
        <v>1460</v>
      </c>
    </row>
    <row r="708" spans="1:5" x14ac:dyDescent="0.35">
      <c r="A708" s="229" t="s">
        <v>1533</v>
      </c>
      <c r="C708" s="239">
        <v>999</v>
      </c>
      <c r="D708" s="229" t="s">
        <v>436</v>
      </c>
      <c r="E708" s="229" t="s">
        <v>1467</v>
      </c>
    </row>
    <row r="709" spans="1:5" x14ac:dyDescent="0.35">
      <c r="A709" s="229" t="s">
        <v>1476</v>
      </c>
      <c r="C709" s="239">
        <v>390</v>
      </c>
      <c r="D709" s="229" t="s">
        <v>3</v>
      </c>
      <c r="E709" s="229" t="s">
        <v>1478</v>
      </c>
    </row>
    <row r="710" spans="1:5" x14ac:dyDescent="0.35">
      <c r="A710" s="229" t="s">
        <v>1456</v>
      </c>
      <c r="C710" s="239">
        <v>28.3</v>
      </c>
      <c r="D710" s="229" t="s">
        <v>436</v>
      </c>
      <c r="E710" s="229" t="s">
        <v>1479</v>
      </c>
    </row>
    <row r="711" spans="1:5" x14ac:dyDescent="0.35">
      <c r="A711" s="229" t="s">
        <v>1480</v>
      </c>
      <c r="C711" s="239">
        <v>556</v>
      </c>
      <c r="D711" s="229" t="s">
        <v>436</v>
      </c>
      <c r="E711" s="229" t="s">
        <v>1482</v>
      </c>
    </row>
    <row r="712" spans="1:5" x14ac:dyDescent="0.35">
      <c r="A712" s="229" t="s">
        <v>1484</v>
      </c>
      <c r="C712" s="239">
        <v>556</v>
      </c>
      <c r="D712" s="229" t="s">
        <v>436</v>
      </c>
      <c r="E712" s="229" t="s">
        <v>1483</v>
      </c>
    </row>
    <row r="713" spans="1:5" x14ac:dyDescent="0.35">
      <c r="A713" s="229" t="s">
        <v>1519</v>
      </c>
      <c r="C713" s="239">
        <v>77.400000000000006</v>
      </c>
      <c r="D713" s="229" t="s">
        <v>436</v>
      </c>
      <c r="E713" s="229" t="s">
        <v>1523</v>
      </c>
    </row>
    <row r="714" spans="1:5" x14ac:dyDescent="0.35">
      <c r="A714" s="229" t="s">
        <v>1518</v>
      </c>
      <c r="C714" s="239">
        <v>308</v>
      </c>
      <c r="D714" s="229" t="s">
        <v>436</v>
      </c>
      <c r="E714" s="229" t="s">
        <v>1524</v>
      </c>
    </row>
    <row r="715" spans="1:5" x14ac:dyDescent="0.35">
      <c r="A715" s="229" t="s">
        <v>1517</v>
      </c>
      <c r="C715" s="239">
        <v>173</v>
      </c>
      <c r="D715" s="229" t="s">
        <v>436</v>
      </c>
      <c r="E715" s="229" t="s">
        <v>1525</v>
      </c>
    </row>
    <row r="716" spans="1:5" x14ac:dyDescent="0.35">
      <c r="A716" s="229" t="s">
        <v>1526</v>
      </c>
      <c r="C716" s="239">
        <v>75</v>
      </c>
      <c r="D716" s="229" t="s">
        <v>620</v>
      </c>
      <c r="E716" s="229" t="s">
        <v>1527</v>
      </c>
    </row>
    <row r="717" spans="1:5" x14ac:dyDescent="0.35">
      <c r="A717" s="229" t="s">
        <v>619</v>
      </c>
      <c r="C717" s="239">
        <v>89.7</v>
      </c>
      <c r="D717" s="229" t="s">
        <v>620</v>
      </c>
      <c r="E717" s="229" t="s">
        <v>1528</v>
      </c>
    </row>
    <row r="718" spans="1:5" x14ac:dyDescent="0.35">
      <c r="A718" s="229" t="s">
        <v>1529</v>
      </c>
      <c r="C718" s="239">
        <v>292</v>
      </c>
      <c r="D718" s="229" t="s">
        <v>436</v>
      </c>
      <c r="E718" s="229" t="s">
        <v>1530</v>
      </c>
    </row>
    <row r="719" spans="1:5" x14ac:dyDescent="0.35">
      <c r="A719" s="229" t="s">
        <v>1540</v>
      </c>
      <c r="C719" s="239">
        <v>194</v>
      </c>
      <c r="D719" s="229" t="s">
        <v>8</v>
      </c>
      <c r="E719" s="229" t="s">
        <v>1546</v>
      </c>
    </row>
    <row r="720" spans="1:5" x14ac:dyDescent="0.35">
      <c r="A720" s="229" t="s">
        <v>1541</v>
      </c>
      <c r="C720" s="239">
        <v>263</v>
      </c>
      <c r="D720" s="229" t="s">
        <v>8</v>
      </c>
      <c r="E720" s="229" t="s">
        <v>1547</v>
      </c>
    </row>
    <row r="721" spans="1:5" x14ac:dyDescent="0.35">
      <c r="A721" s="229" t="s">
        <v>1542</v>
      </c>
      <c r="C721" s="239">
        <v>194</v>
      </c>
      <c r="D721" s="229" t="s">
        <v>8</v>
      </c>
      <c r="E721" s="229" t="s">
        <v>1545</v>
      </c>
    </row>
    <row r="722" spans="1:5" x14ac:dyDescent="0.35">
      <c r="A722" s="229" t="s">
        <v>1543</v>
      </c>
      <c r="C722" s="239">
        <v>280</v>
      </c>
      <c r="D722" s="229" t="s">
        <v>8</v>
      </c>
      <c r="E722" s="229" t="s">
        <v>1544</v>
      </c>
    </row>
  </sheetData>
  <sheetProtection algorithmName="SHA-512" hashValue="Qt7DPAZbB72s+ybD3KP9HkPllXpoSHZ+GBLGzIrvr1xsbRJmzihQSeNLKu1reWWrPGfdzXp8pSU/hASKxkEELQ==" saltValue="Ws8DRqow78F6ZIPa78mE+w==" spinCount="100000" sheet="1" formatCells="0" formatColumns="0" formatRows="0" insertColumns="0" insertRows="0" insertHyperlinks="0" deleteColumns="0" deleteRows="0" sort="0" autoFilter="0" pivotTables="0"/>
  <autoFilter ref="A1:I712" xr:uid="{1BE4EF0B-F350-45DA-AE8A-78AE6A6D3420}"/>
  <sortState xmlns:xlrd2="http://schemas.microsoft.com/office/spreadsheetml/2017/richdata2" ref="A433:E630">
    <sortCondition ref="A433:A630"/>
  </sortState>
  <customSheetViews>
    <customSheetView guid="{CC1794FA-0CC9-4692-97FE-5EE343138557}">
      <selection activeCell="L314" sqref="L314"/>
      <pageMargins left="0.7" right="0.7" top="0.75" bottom="0.75" header="0.3" footer="0.3"/>
      <pageSetup orientation="portrait" r:id="rId1"/>
    </customSheetView>
  </customSheetViews>
  <phoneticPr fontId="26" type="noConversion"/>
  <conditionalFormatting sqref="D382:D426">
    <cfRule type="expression" dxfId="1" priority="1">
      <formula>ISNUMBER(D382)</formula>
    </cfRule>
    <cfRule type="cellIs" dxfId="0" priority="2" operator="equal">
      <formula>"Preisgruppe vorher nicht zugeordnet"</formula>
    </cfRule>
  </conditionalFormatting>
  <pageMargins left="0.7" right="0.7" top="0.75" bottom="0.7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5B741F8E9DB449A7381336D239B3C3" ma:contentTypeVersion="10" ma:contentTypeDescription="Create a new document." ma:contentTypeScope="" ma:versionID="b5e487bff292abd1c1c869037870c8a6">
  <xsd:schema xmlns:xsd="http://www.w3.org/2001/XMLSchema" xmlns:xs="http://www.w3.org/2001/XMLSchema" xmlns:p="http://schemas.microsoft.com/office/2006/metadata/properties" xmlns:ns3="79d46ac0-3d9f-4919-9336-9bf9827b39f9" xmlns:ns4="418d356a-669b-4981-b92b-0d37db00c089" targetNamespace="http://schemas.microsoft.com/office/2006/metadata/properties" ma:root="true" ma:fieldsID="ca00ccdbd9ea05b96cee18a2044edb62" ns3:_="" ns4:_="">
    <xsd:import namespace="79d46ac0-3d9f-4919-9336-9bf9827b39f9"/>
    <xsd:import namespace="418d356a-669b-4981-b92b-0d37db00c089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DateTaken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d46ac0-3d9f-4919-9336-9bf9827b39f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8d356a-669b-4981-b92b-0d37db00c0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0A10733-6CBD-45D2-BC80-56A6E77BC376}">
  <ds:schemaRefs>
    <ds:schemaRef ds:uri="http://purl.org/dc/dcmitype/"/>
    <ds:schemaRef ds:uri="http://purl.org/dc/elements/1.1/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418d356a-669b-4981-b92b-0d37db00c089"/>
    <ds:schemaRef ds:uri="79d46ac0-3d9f-4919-9336-9bf9827b39f9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7AD53B3-8B89-4C9B-A0A9-4349C1A858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9d46ac0-3d9f-4919-9336-9bf9827b39f9"/>
    <ds:schemaRef ds:uri="418d356a-669b-4981-b92b-0d37db00c0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2B28F2B-734B-4FD9-94FC-DEE1B876338F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3e6c4fcf-9bc1-4a1f-b587-472ea0c5d3ec}" enabled="1" method="Privileged" siteId="{372ee9e0-9ce0-4033-a64a-c07073a91ecd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5</vt:i4>
      </vt:variant>
    </vt:vector>
  </HeadingPairs>
  <TitlesOfParts>
    <vt:vector size="5" baseType="lpstr">
      <vt:lpstr>Calculatietool Free@home 2025</vt:lpstr>
      <vt:lpstr>Welcome 2-draads</vt:lpstr>
      <vt:lpstr>Welcome IP</vt:lpstr>
      <vt:lpstr>Schema Welcome 2-draads</vt:lpstr>
      <vt:lpstr>Prijslijst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Martijn Hessels</dc:creator>
  <cp:lastModifiedBy>Martijn Hessels</cp:lastModifiedBy>
  <cp:lastPrinted>2025-06-25T13:17:38Z</cp:lastPrinted>
  <dcterms:created xsi:type="dcterms:W3CDTF">2017-11-07T19:22:43Z</dcterms:created>
  <dcterms:modified xsi:type="dcterms:W3CDTF">2025-06-25T13:18:29Z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0x010100B15B741F8E9DB449A7381336D239B3C3</vt:lpwstr>
  </property>
</Properties>
</file>