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bb-my.sharepoint.com/personal/martijn_hessels_nl_abb_com/Documents/Busch-Jaeger/BJE Documentatie/BJE Free@home/Free@home Calculatietool/"/>
    </mc:Choice>
  </mc:AlternateContent>
  <xr:revisionPtr revIDLastSave="0" documentId="8_{FE597FCA-4A89-48A6-B527-B41EA40EDE3E}" xr6:coauthVersionLast="47" xr6:coauthVersionMax="47" xr10:uidLastSave="{00000000-0000-0000-0000-000000000000}"/>
  <bookViews>
    <workbookView xWindow="-38510" yWindow="-110" windowWidth="38620" windowHeight="21100" xr2:uid="{1FE7A558-AB27-4E4A-B76B-1B66ADD907D1}"/>
  </bookViews>
  <sheets>
    <sheet name="Busch-free@home" sheetId="1" r:id="rId1"/>
    <sheet name="Prijslijst" sheetId="2" state="hidden" r:id="rId2"/>
  </sheets>
  <definedNames>
    <definedName name="_xlnm._FilterDatabase" localSheetId="1" hidden="1">Prijslijst!$A$1:$H$879</definedName>
  </definedNames>
  <calcPr calcId="191029"/>
  <webPublishing vml="1" allowPng="1" targetScreenSize="1024x768" dpi="72" codePage="1252"/>
  <extLst>
    <ext xmlns:x14="http://schemas.microsoft.com/office/spreadsheetml/2009/9/main" uri="{79F54976-1DA5-4618-B147-4CDE4B953A38}">
      <x14:workbookPr defaultImageDpi="32767" discardImageEditData="1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8" i="1" l="1"/>
  <c r="I257" i="1"/>
  <c r="I255" i="1"/>
  <c r="I254" i="1"/>
  <c r="I234" i="1"/>
  <c r="I232" i="1"/>
  <c r="I231" i="1"/>
  <c r="I229" i="1"/>
  <c r="I228" i="1"/>
  <c r="I227" i="1"/>
  <c r="I222" i="1"/>
  <c r="I221" i="1"/>
  <c r="I220" i="1"/>
  <c r="I218" i="1"/>
  <c r="I217" i="1"/>
  <c r="I216" i="1"/>
  <c r="I214" i="1"/>
  <c r="I213" i="1"/>
  <c r="I211" i="1"/>
  <c r="I210" i="1"/>
  <c r="I209" i="1"/>
  <c r="I207" i="1"/>
  <c r="I206" i="1"/>
  <c r="I205" i="1"/>
  <c r="I203" i="1"/>
  <c r="I202" i="1"/>
  <c r="I201" i="1"/>
  <c r="I199" i="1"/>
  <c r="I198" i="1"/>
  <c r="I197" i="1"/>
  <c r="I194" i="1"/>
  <c r="I191" i="1"/>
  <c r="I192" i="1"/>
  <c r="I172" i="1"/>
  <c r="I171" i="1"/>
  <c r="I166" i="1"/>
  <c r="I165" i="1"/>
  <c r="I160" i="1"/>
  <c r="I159" i="1"/>
  <c r="I158" i="1"/>
  <c r="I157" i="1"/>
  <c r="I156" i="1"/>
  <c r="I155" i="1"/>
  <c r="I150" i="1"/>
  <c r="I149" i="1"/>
  <c r="I144" i="1"/>
  <c r="I138" i="1"/>
  <c r="I128" i="1"/>
  <c r="I136" i="1"/>
  <c r="I135" i="1"/>
  <c r="I134" i="1"/>
  <c r="I133" i="1"/>
  <c r="I132" i="1"/>
  <c r="M36" i="1"/>
  <c r="G44" i="1"/>
  <c r="M48" i="1"/>
  <c r="M47" i="1"/>
  <c r="A48" i="1"/>
  <c r="A47" i="1"/>
  <c r="I48" i="1"/>
  <c r="J48" i="1" s="1"/>
  <c r="L48" i="1" s="1"/>
  <c r="F48" i="1"/>
  <c r="I47" i="1"/>
  <c r="K47" i="1" s="1"/>
  <c r="F47" i="1"/>
  <c r="F241" i="1"/>
  <c r="J47" i="1" l="1"/>
  <c r="L47" i="1" s="1"/>
  <c r="K48" i="1"/>
  <c r="G236" i="1" l="1"/>
  <c r="C250" i="1"/>
  <c r="A250" i="1" s="1"/>
  <c r="G122" i="1"/>
  <c r="G85" i="1"/>
  <c r="C100" i="1"/>
  <c r="K100" i="1" s="1"/>
  <c r="K339" i="1"/>
  <c r="J339" i="1"/>
  <c r="L339" i="1" s="1"/>
  <c r="I339" i="1"/>
  <c r="A339" i="1"/>
  <c r="K338" i="1"/>
  <c r="J338" i="1"/>
  <c r="L338" i="1" s="1"/>
  <c r="I338" i="1"/>
  <c r="A338" i="1"/>
  <c r="K337" i="1"/>
  <c r="J337" i="1"/>
  <c r="L337" i="1" s="1"/>
  <c r="I337" i="1"/>
  <c r="A337" i="1"/>
  <c r="K336" i="1"/>
  <c r="J336" i="1"/>
  <c r="L336" i="1" s="1"/>
  <c r="I336" i="1"/>
  <c r="A336" i="1"/>
  <c r="K335" i="1"/>
  <c r="J335" i="1"/>
  <c r="L335" i="1" s="1"/>
  <c r="I335" i="1"/>
  <c r="A335" i="1"/>
  <c r="K330" i="1"/>
  <c r="J330" i="1"/>
  <c r="L330" i="1" s="1"/>
  <c r="I330" i="1"/>
  <c r="F330" i="1"/>
  <c r="A330" i="1"/>
  <c r="K329" i="1"/>
  <c r="J329" i="1"/>
  <c r="L329" i="1" s="1"/>
  <c r="I329" i="1"/>
  <c r="F329" i="1"/>
  <c r="A329" i="1"/>
  <c r="K328" i="1"/>
  <c r="J328" i="1"/>
  <c r="L328" i="1" s="1"/>
  <c r="I328" i="1"/>
  <c r="F328" i="1"/>
  <c r="A328" i="1"/>
  <c r="K327" i="1"/>
  <c r="J327" i="1"/>
  <c r="L327" i="1" s="1"/>
  <c r="I327" i="1"/>
  <c r="F327" i="1"/>
  <c r="A327" i="1"/>
  <c r="C319" i="1"/>
  <c r="J319" i="1" s="1"/>
  <c r="L319" i="1" s="1"/>
  <c r="C318" i="1"/>
  <c r="K318" i="1" s="1"/>
  <c r="C317" i="1"/>
  <c r="J317" i="1" s="1"/>
  <c r="L317" i="1" s="1"/>
  <c r="C316" i="1"/>
  <c r="K316" i="1" s="1"/>
  <c r="C315" i="1"/>
  <c r="J315" i="1" s="1"/>
  <c r="L315" i="1" s="1"/>
  <c r="C307" i="1"/>
  <c r="K307" i="1" s="1"/>
  <c r="C306" i="1"/>
  <c r="J306" i="1" s="1"/>
  <c r="L306" i="1" s="1"/>
  <c r="K305" i="1"/>
  <c r="J305" i="1"/>
  <c r="L305" i="1" s="1"/>
  <c r="I305" i="1"/>
  <c r="F305" i="1"/>
  <c r="A305" i="1"/>
  <c r="K304" i="1"/>
  <c r="J304" i="1"/>
  <c r="I304" i="1"/>
  <c r="B304" i="1"/>
  <c r="A304" i="1"/>
  <c r="K303" i="1"/>
  <c r="J303" i="1"/>
  <c r="I303" i="1"/>
  <c r="B303" i="1"/>
  <c r="A303" i="1"/>
  <c r="C302" i="1"/>
  <c r="J302" i="1" s="1"/>
  <c r="L302" i="1" s="1"/>
  <c r="F301" i="1"/>
  <c r="K300" i="1"/>
  <c r="J300" i="1"/>
  <c r="I300" i="1"/>
  <c r="B300" i="1"/>
  <c r="A300" i="1"/>
  <c r="K299" i="1"/>
  <c r="J299" i="1"/>
  <c r="L299" i="1" s="1"/>
  <c r="I299" i="1"/>
  <c r="A299" i="1"/>
  <c r="K298" i="1"/>
  <c r="J298" i="1"/>
  <c r="L298" i="1" s="1"/>
  <c r="I298" i="1"/>
  <c r="A298" i="1"/>
  <c r="M293" i="1"/>
  <c r="K293" i="1"/>
  <c r="J293" i="1"/>
  <c r="L293" i="1" s="1"/>
  <c r="I293" i="1"/>
  <c r="F293" i="1"/>
  <c r="A293" i="1"/>
  <c r="C291" i="1"/>
  <c r="K291" i="1" s="1"/>
  <c r="K290" i="1"/>
  <c r="J290" i="1"/>
  <c r="L290" i="1" s="1"/>
  <c r="I290" i="1"/>
  <c r="F290" i="1"/>
  <c r="A290" i="1"/>
  <c r="C289" i="1"/>
  <c r="K289" i="1" s="1"/>
  <c r="K287" i="1"/>
  <c r="J287" i="1"/>
  <c r="L287" i="1" s="1"/>
  <c r="I287" i="1"/>
  <c r="F287" i="1"/>
  <c r="A287" i="1"/>
  <c r="K286" i="1"/>
  <c r="J286" i="1"/>
  <c r="L286" i="1" s="1"/>
  <c r="I286" i="1"/>
  <c r="F286" i="1"/>
  <c r="A286" i="1"/>
  <c r="K285" i="1"/>
  <c r="J285" i="1"/>
  <c r="L285" i="1" s="1"/>
  <c r="I285" i="1"/>
  <c r="F285" i="1"/>
  <c r="A285" i="1"/>
  <c r="F284" i="1"/>
  <c r="F283" i="1"/>
  <c r="C282" i="1"/>
  <c r="K282" i="1" s="1"/>
  <c r="C281" i="1"/>
  <c r="A281" i="1" s="1"/>
  <c r="C280" i="1"/>
  <c r="K280" i="1" s="1"/>
  <c r="C279" i="1"/>
  <c r="K279" i="1" s="1"/>
  <c r="C274" i="1"/>
  <c r="K274" i="1" s="1"/>
  <c r="C273" i="1"/>
  <c r="I273" i="1" s="1"/>
  <c r="K272" i="1"/>
  <c r="J272" i="1"/>
  <c r="L272" i="1" s="1"/>
  <c r="I272" i="1"/>
  <c r="F272" i="1"/>
  <c r="A272" i="1"/>
  <c r="K271" i="1"/>
  <c r="J271" i="1"/>
  <c r="I271" i="1"/>
  <c r="B271" i="1"/>
  <c r="A271" i="1"/>
  <c r="K270" i="1"/>
  <c r="J270" i="1"/>
  <c r="I270" i="1"/>
  <c r="B270" i="1"/>
  <c r="A270" i="1"/>
  <c r="C269" i="1"/>
  <c r="J269" i="1" s="1"/>
  <c r="L269" i="1" s="1"/>
  <c r="F268" i="1"/>
  <c r="K267" i="1"/>
  <c r="J267" i="1"/>
  <c r="I267" i="1"/>
  <c r="B267" i="1"/>
  <c r="A267" i="1"/>
  <c r="K266" i="1"/>
  <c r="J266" i="1"/>
  <c r="L266" i="1" s="1"/>
  <c r="I266" i="1"/>
  <c r="A266" i="1"/>
  <c r="K265" i="1"/>
  <c r="J265" i="1"/>
  <c r="L265" i="1" s="1"/>
  <c r="I265" i="1"/>
  <c r="A265" i="1"/>
  <c r="F259" i="1"/>
  <c r="K258" i="1"/>
  <c r="J258" i="1"/>
  <c r="B258" i="1"/>
  <c r="M258" i="1" s="1"/>
  <c r="A258" i="1"/>
  <c r="K257" i="1"/>
  <c r="J257" i="1"/>
  <c r="B257" i="1"/>
  <c r="A257" i="1"/>
  <c r="K255" i="1"/>
  <c r="J255" i="1"/>
  <c r="L255" i="1" s="1"/>
  <c r="A255" i="1"/>
  <c r="K254" i="1"/>
  <c r="J254" i="1"/>
  <c r="L254" i="1" s="1"/>
  <c r="A254" i="1"/>
  <c r="K253" i="1"/>
  <c r="J253" i="1"/>
  <c r="L253" i="1" s="1"/>
  <c r="I253" i="1"/>
  <c r="A253" i="1"/>
  <c r="C251" i="1"/>
  <c r="J251" i="1" s="1"/>
  <c r="L251" i="1" s="1"/>
  <c r="K244" i="1"/>
  <c r="J244" i="1"/>
  <c r="L244" i="1" s="1"/>
  <c r="I244" i="1"/>
  <c r="A244" i="1"/>
  <c r="K243" i="1"/>
  <c r="J243" i="1"/>
  <c r="L243" i="1" s="1"/>
  <c r="I243" i="1"/>
  <c r="A243" i="1"/>
  <c r="K242" i="1"/>
  <c r="J242" i="1"/>
  <c r="L242" i="1" s="1"/>
  <c r="I242" i="1"/>
  <c r="A242" i="1"/>
  <c r="K240" i="1"/>
  <c r="J240" i="1"/>
  <c r="L240" i="1" s="1"/>
  <c r="I240" i="1"/>
  <c r="A240" i="1"/>
  <c r="K239" i="1"/>
  <c r="J239" i="1"/>
  <c r="L239" i="1" s="1"/>
  <c r="I239" i="1"/>
  <c r="A239" i="1"/>
  <c r="K234" i="1"/>
  <c r="J234" i="1"/>
  <c r="B234" i="1"/>
  <c r="M234" i="1" s="1"/>
  <c r="A234" i="1"/>
  <c r="O232" i="1"/>
  <c r="K232" i="1"/>
  <c r="J232" i="1"/>
  <c r="L232" i="1" s="1"/>
  <c r="A232" i="1"/>
  <c r="O231" i="1"/>
  <c r="K231" i="1"/>
  <c r="J231" i="1"/>
  <c r="L231" i="1" s="1"/>
  <c r="A231" i="1"/>
  <c r="O229" i="1"/>
  <c r="K229" i="1"/>
  <c r="J229" i="1"/>
  <c r="L229" i="1" s="1"/>
  <c r="A229" i="1"/>
  <c r="O228" i="1"/>
  <c r="K228" i="1"/>
  <c r="J228" i="1"/>
  <c r="L228" i="1" s="1"/>
  <c r="A228" i="1"/>
  <c r="O227" i="1"/>
  <c r="K227" i="1"/>
  <c r="J227" i="1"/>
  <c r="L227" i="1" s="1"/>
  <c r="A227" i="1"/>
  <c r="C222" i="1"/>
  <c r="J222" i="1" s="1"/>
  <c r="L222" i="1" s="1"/>
  <c r="C221" i="1"/>
  <c r="J221" i="1" s="1"/>
  <c r="L221" i="1" s="1"/>
  <c r="C220" i="1"/>
  <c r="J220" i="1" s="1"/>
  <c r="B220" i="1"/>
  <c r="C218" i="1"/>
  <c r="K218" i="1" s="1"/>
  <c r="C217" i="1"/>
  <c r="K217" i="1" s="1"/>
  <c r="C216" i="1"/>
  <c r="K216" i="1" s="1"/>
  <c r="B216" i="1"/>
  <c r="C214" i="1"/>
  <c r="J214" i="1" s="1"/>
  <c r="L214" i="1" s="1"/>
  <c r="C213" i="1"/>
  <c r="J213" i="1" s="1"/>
  <c r="L213" i="1" s="1"/>
  <c r="C211" i="1"/>
  <c r="J211" i="1" s="1"/>
  <c r="L211" i="1" s="1"/>
  <c r="C210" i="1"/>
  <c r="J210" i="1" s="1"/>
  <c r="L210" i="1" s="1"/>
  <c r="C209" i="1"/>
  <c r="J209" i="1" s="1"/>
  <c r="L209" i="1" s="1"/>
  <c r="C207" i="1"/>
  <c r="J207" i="1" s="1"/>
  <c r="L207" i="1" s="1"/>
  <c r="C206" i="1"/>
  <c r="J206" i="1" s="1"/>
  <c r="L206" i="1" s="1"/>
  <c r="C205" i="1"/>
  <c r="J205" i="1" s="1"/>
  <c r="L205" i="1" s="1"/>
  <c r="C203" i="1"/>
  <c r="J203" i="1" s="1"/>
  <c r="L203" i="1" s="1"/>
  <c r="C202" i="1"/>
  <c r="J202" i="1" s="1"/>
  <c r="L202" i="1" s="1"/>
  <c r="C201" i="1"/>
  <c r="J201" i="1" s="1"/>
  <c r="L201" i="1" s="1"/>
  <c r="C199" i="1"/>
  <c r="J199" i="1" s="1"/>
  <c r="L199" i="1" s="1"/>
  <c r="C198" i="1"/>
  <c r="A198" i="1" s="1"/>
  <c r="B198" i="1"/>
  <c r="C197" i="1"/>
  <c r="K197" i="1" s="1"/>
  <c r="B197" i="1"/>
  <c r="C195" i="1"/>
  <c r="I195" i="1" s="1"/>
  <c r="C194" i="1"/>
  <c r="J194" i="1" s="1"/>
  <c r="L194" i="1" s="1"/>
  <c r="C192" i="1"/>
  <c r="K192" i="1" s="1"/>
  <c r="B192" i="1"/>
  <c r="C191" i="1"/>
  <c r="K191" i="1" s="1"/>
  <c r="B191" i="1"/>
  <c r="K186" i="1"/>
  <c r="J186" i="1"/>
  <c r="I186" i="1"/>
  <c r="A186" i="1"/>
  <c r="K185" i="1"/>
  <c r="J185" i="1"/>
  <c r="I185" i="1"/>
  <c r="B185" i="1"/>
  <c r="A185" i="1"/>
  <c r="K184" i="1"/>
  <c r="J184" i="1"/>
  <c r="I184" i="1"/>
  <c r="B184" i="1"/>
  <c r="A184" i="1"/>
  <c r="K183" i="1"/>
  <c r="J183" i="1"/>
  <c r="L183" i="1" s="1"/>
  <c r="I183" i="1"/>
  <c r="A183" i="1"/>
  <c r="K182" i="1"/>
  <c r="J182" i="1"/>
  <c r="L182" i="1" s="1"/>
  <c r="I182" i="1"/>
  <c r="A182" i="1"/>
  <c r="C180" i="1"/>
  <c r="K180" i="1" s="1"/>
  <c r="C178" i="1"/>
  <c r="A178" i="1" s="1"/>
  <c r="K176" i="1"/>
  <c r="J176" i="1"/>
  <c r="L176" i="1" s="1"/>
  <c r="I176" i="1"/>
  <c r="A176" i="1"/>
  <c r="K175" i="1"/>
  <c r="J175" i="1"/>
  <c r="L175" i="1" s="1"/>
  <c r="I175" i="1"/>
  <c r="A175" i="1"/>
  <c r="K173" i="1"/>
  <c r="J173" i="1"/>
  <c r="L173" i="1" s="1"/>
  <c r="I173" i="1"/>
  <c r="A173" i="1"/>
  <c r="P172" i="1"/>
  <c r="K172" i="1"/>
  <c r="J172" i="1"/>
  <c r="L172" i="1" s="1"/>
  <c r="A172" i="1"/>
  <c r="P171" i="1"/>
  <c r="K171" i="1"/>
  <c r="J171" i="1"/>
  <c r="L171" i="1" s="1"/>
  <c r="A171" i="1"/>
  <c r="P170" i="1"/>
  <c r="K170" i="1"/>
  <c r="J170" i="1"/>
  <c r="L170" i="1" s="1"/>
  <c r="I170" i="1"/>
  <c r="A170" i="1"/>
  <c r="P169" i="1"/>
  <c r="K169" i="1"/>
  <c r="J169" i="1"/>
  <c r="L169" i="1" s="1"/>
  <c r="I169" i="1"/>
  <c r="A169" i="1"/>
  <c r="P168" i="1"/>
  <c r="K168" i="1"/>
  <c r="J168" i="1"/>
  <c r="L168" i="1" s="1"/>
  <c r="I168" i="1"/>
  <c r="A168" i="1"/>
  <c r="P166" i="1"/>
  <c r="C166" i="1"/>
  <c r="K166" i="1" s="1"/>
  <c r="P165" i="1"/>
  <c r="C165" i="1"/>
  <c r="A165" i="1" s="1"/>
  <c r="P163" i="1"/>
  <c r="K163" i="1"/>
  <c r="J163" i="1"/>
  <c r="L163" i="1" s="1"/>
  <c r="I163" i="1"/>
  <c r="A163" i="1"/>
  <c r="P162" i="1"/>
  <c r="K162" i="1"/>
  <c r="J162" i="1"/>
  <c r="L162" i="1" s="1"/>
  <c r="I162" i="1"/>
  <c r="A162" i="1"/>
  <c r="K160" i="1"/>
  <c r="J160" i="1"/>
  <c r="L160" i="1" s="1"/>
  <c r="A160" i="1"/>
  <c r="K159" i="1"/>
  <c r="J159" i="1"/>
  <c r="L159" i="1" s="1"/>
  <c r="A159" i="1"/>
  <c r="K158" i="1"/>
  <c r="J158" i="1"/>
  <c r="L158" i="1" s="1"/>
  <c r="A158" i="1"/>
  <c r="K157" i="1"/>
  <c r="J157" i="1"/>
  <c r="L157" i="1" s="1"/>
  <c r="A157" i="1"/>
  <c r="K156" i="1"/>
  <c r="J156" i="1"/>
  <c r="L156" i="1" s="1"/>
  <c r="A156" i="1"/>
  <c r="K155" i="1"/>
  <c r="J155" i="1"/>
  <c r="L155" i="1" s="1"/>
  <c r="A155" i="1"/>
  <c r="F152" i="1"/>
  <c r="P150" i="1"/>
  <c r="K150" i="1"/>
  <c r="J150" i="1"/>
  <c r="L150" i="1" s="1"/>
  <c r="A150" i="1"/>
  <c r="O149" i="1"/>
  <c r="K149" i="1"/>
  <c r="J149" i="1"/>
  <c r="L149" i="1" s="1"/>
  <c r="A149" i="1"/>
  <c r="C147" i="1"/>
  <c r="A147" i="1" s="1"/>
  <c r="C146" i="1"/>
  <c r="K146" i="1" s="1"/>
  <c r="P144" i="1"/>
  <c r="C144" i="1"/>
  <c r="K144" i="1" s="1"/>
  <c r="O143" i="1"/>
  <c r="C143" i="1"/>
  <c r="O138" i="1"/>
  <c r="K138" i="1"/>
  <c r="J138" i="1"/>
  <c r="L138" i="1" s="1"/>
  <c r="A138" i="1"/>
  <c r="K136" i="1"/>
  <c r="J136" i="1"/>
  <c r="L136" i="1" s="1"/>
  <c r="A136" i="1"/>
  <c r="K135" i="1"/>
  <c r="J135" i="1"/>
  <c r="L135" i="1" s="1"/>
  <c r="A135" i="1"/>
  <c r="K134" i="1"/>
  <c r="J134" i="1"/>
  <c r="L134" i="1" s="1"/>
  <c r="A134" i="1"/>
  <c r="K133" i="1"/>
  <c r="J133" i="1"/>
  <c r="L133" i="1" s="1"/>
  <c r="A133" i="1"/>
  <c r="K132" i="1"/>
  <c r="J132" i="1"/>
  <c r="L132" i="1" s="1"/>
  <c r="A132" i="1"/>
  <c r="K130" i="1"/>
  <c r="J130" i="1"/>
  <c r="L130" i="1" s="1"/>
  <c r="I130" i="1"/>
  <c r="A130" i="1"/>
  <c r="P128" i="1"/>
  <c r="K128" i="1"/>
  <c r="J128" i="1"/>
  <c r="L128" i="1" s="1"/>
  <c r="A128" i="1"/>
  <c r="P127" i="1"/>
  <c r="K127" i="1"/>
  <c r="J127" i="1"/>
  <c r="L127" i="1" s="1"/>
  <c r="I127" i="1"/>
  <c r="A127" i="1"/>
  <c r="P126" i="1"/>
  <c r="K126" i="1"/>
  <c r="J126" i="1"/>
  <c r="L126" i="1" s="1"/>
  <c r="I126" i="1"/>
  <c r="A126" i="1"/>
  <c r="O125" i="1"/>
  <c r="K125" i="1"/>
  <c r="J125" i="1"/>
  <c r="L125" i="1" s="1"/>
  <c r="I125" i="1"/>
  <c r="A125" i="1"/>
  <c r="F122" i="1"/>
  <c r="C120" i="1"/>
  <c r="K120" i="1" s="1"/>
  <c r="C119" i="1"/>
  <c r="K119" i="1" s="1"/>
  <c r="C118" i="1"/>
  <c r="K118" i="1" s="1"/>
  <c r="C117" i="1"/>
  <c r="K117" i="1" s="1"/>
  <c r="C116" i="1"/>
  <c r="K116" i="1" s="1"/>
  <c r="C115" i="1"/>
  <c r="K115" i="1" s="1"/>
  <c r="C114" i="1"/>
  <c r="K114" i="1" s="1"/>
  <c r="O112" i="1"/>
  <c r="C112" i="1"/>
  <c r="J112" i="1" s="1"/>
  <c r="L112" i="1" s="1"/>
  <c r="O111" i="1"/>
  <c r="C111" i="1"/>
  <c r="A111" i="1" s="1"/>
  <c r="O110" i="1"/>
  <c r="C110" i="1"/>
  <c r="I110" i="1" s="1"/>
  <c r="O109" i="1"/>
  <c r="C109" i="1"/>
  <c r="J109" i="1" s="1"/>
  <c r="L109" i="1" s="1"/>
  <c r="O108" i="1"/>
  <c r="C108" i="1"/>
  <c r="J108" i="1" s="1"/>
  <c r="L108" i="1" s="1"/>
  <c r="O107" i="1"/>
  <c r="C107" i="1"/>
  <c r="K107" i="1" s="1"/>
  <c r="C99" i="1"/>
  <c r="K99" i="1" s="1"/>
  <c r="C98" i="1"/>
  <c r="K98" i="1" s="1"/>
  <c r="C97" i="1"/>
  <c r="K97" i="1" s="1"/>
  <c r="C96" i="1"/>
  <c r="K96" i="1" s="1"/>
  <c r="C95" i="1"/>
  <c r="A95" i="1" s="1"/>
  <c r="C94" i="1"/>
  <c r="K92" i="1"/>
  <c r="J92" i="1"/>
  <c r="I92" i="1"/>
  <c r="A92" i="1"/>
  <c r="K91" i="1"/>
  <c r="J91" i="1"/>
  <c r="I91" i="1"/>
  <c r="A91" i="1"/>
  <c r="K90" i="1"/>
  <c r="J90" i="1"/>
  <c r="I90" i="1"/>
  <c r="A90" i="1"/>
  <c r="K88" i="1"/>
  <c r="J88" i="1"/>
  <c r="I88" i="1"/>
  <c r="A88" i="1"/>
  <c r="O83" i="1"/>
  <c r="C83" i="1"/>
  <c r="K83" i="1" s="1"/>
  <c r="O82" i="1"/>
  <c r="C82" i="1"/>
  <c r="I82" i="1" s="1"/>
  <c r="O80" i="1"/>
  <c r="K80" i="1"/>
  <c r="J80" i="1"/>
  <c r="L80" i="1" s="1"/>
  <c r="A80" i="1"/>
  <c r="O79" i="1"/>
  <c r="K79" i="1"/>
  <c r="J79" i="1"/>
  <c r="L79" i="1" s="1"/>
  <c r="A79" i="1"/>
  <c r="O77" i="1"/>
  <c r="K77" i="1"/>
  <c r="J77" i="1"/>
  <c r="L77" i="1" s="1"/>
  <c r="A77" i="1"/>
  <c r="O76" i="1"/>
  <c r="K76" i="1"/>
  <c r="J76" i="1"/>
  <c r="L76" i="1" s="1"/>
  <c r="A76" i="1"/>
  <c r="O74" i="1"/>
  <c r="K74" i="1"/>
  <c r="J74" i="1"/>
  <c r="L74" i="1" s="1"/>
  <c r="A74" i="1"/>
  <c r="O73" i="1"/>
  <c r="K73" i="1"/>
  <c r="J73" i="1"/>
  <c r="L73" i="1" s="1"/>
  <c r="A73" i="1"/>
  <c r="O72" i="1"/>
  <c r="K72" i="1"/>
  <c r="J72" i="1"/>
  <c r="L72" i="1" s="1"/>
  <c r="A72" i="1"/>
  <c r="F69" i="1"/>
  <c r="O67" i="1"/>
  <c r="K67" i="1"/>
  <c r="J67" i="1"/>
  <c r="L67" i="1" s="1"/>
  <c r="A67" i="1"/>
  <c r="O66" i="1"/>
  <c r="K66" i="1"/>
  <c r="J66" i="1"/>
  <c r="L66" i="1" s="1"/>
  <c r="A66" i="1"/>
  <c r="F63" i="1"/>
  <c r="I61" i="1"/>
  <c r="K61" i="1" s="1"/>
  <c r="C61" i="1"/>
  <c r="A61" i="1" s="1"/>
  <c r="I60" i="1"/>
  <c r="K60" i="1" s="1"/>
  <c r="C60" i="1"/>
  <c r="A60" i="1" s="1"/>
  <c r="O59" i="1"/>
  <c r="I59" i="1"/>
  <c r="J59" i="1" s="1"/>
  <c r="L59" i="1" s="1"/>
  <c r="C59" i="1"/>
  <c r="A59" i="1" s="1"/>
  <c r="O54" i="1"/>
  <c r="K54" i="1"/>
  <c r="J54" i="1"/>
  <c r="L54" i="1" s="1"/>
  <c r="A54" i="1"/>
  <c r="O53" i="1"/>
  <c r="K53" i="1"/>
  <c r="J53" i="1"/>
  <c r="L53" i="1" s="1"/>
  <c r="A53" i="1"/>
  <c r="O42" i="1"/>
  <c r="M42" i="1"/>
  <c r="K42" i="1"/>
  <c r="J42" i="1"/>
  <c r="L42" i="1" s="1"/>
  <c r="A42" i="1"/>
  <c r="O41" i="1"/>
  <c r="M41" i="1"/>
  <c r="K41" i="1"/>
  <c r="J41" i="1"/>
  <c r="L41" i="1" s="1"/>
  <c r="A41" i="1"/>
  <c r="O40" i="1"/>
  <c r="M40" i="1"/>
  <c r="K40" i="1"/>
  <c r="J40" i="1"/>
  <c r="L40" i="1" s="1"/>
  <c r="A40" i="1"/>
  <c r="O39" i="1"/>
  <c r="M39" i="1"/>
  <c r="K39" i="1"/>
  <c r="J39" i="1"/>
  <c r="L39" i="1" s="1"/>
  <c r="A39" i="1"/>
  <c r="O38" i="1"/>
  <c r="M38" i="1"/>
  <c r="K38" i="1"/>
  <c r="J38" i="1"/>
  <c r="L38" i="1" s="1"/>
  <c r="A38" i="1"/>
  <c r="O36" i="1"/>
  <c r="K36" i="1"/>
  <c r="J36" i="1"/>
  <c r="L36" i="1" s="1"/>
  <c r="A36" i="1"/>
  <c r="O35" i="1"/>
  <c r="M35" i="1"/>
  <c r="K35" i="1"/>
  <c r="J35" i="1"/>
  <c r="L35" i="1" s="1"/>
  <c r="A35" i="1"/>
  <c r="O33" i="1"/>
  <c r="M33" i="1"/>
  <c r="K33" i="1"/>
  <c r="J33" i="1"/>
  <c r="L33" i="1" s="1"/>
  <c r="A33" i="1"/>
  <c r="O32" i="1"/>
  <c r="M32" i="1"/>
  <c r="K32" i="1"/>
  <c r="J32" i="1"/>
  <c r="L32" i="1" s="1"/>
  <c r="A32" i="1"/>
  <c r="F31" i="1"/>
  <c r="O30" i="1"/>
  <c r="M30" i="1"/>
  <c r="K30" i="1"/>
  <c r="J30" i="1"/>
  <c r="L30" i="1" s="1"/>
  <c r="A30" i="1"/>
  <c r="O28" i="1"/>
  <c r="M28" i="1"/>
  <c r="K28" i="1"/>
  <c r="J28" i="1"/>
  <c r="L28" i="1" s="1"/>
  <c r="A28" i="1"/>
  <c r="O27" i="1"/>
  <c r="M27" i="1"/>
  <c r="K27" i="1"/>
  <c r="J27" i="1"/>
  <c r="L27" i="1" s="1"/>
  <c r="A27" i="1"/>
  <c r="O26" i="1"/>
  <c r="M26" i="1"/>
  <c r="K26" i="1"/>
  <c r="J26" i="1"/>
  <c r="L26" i="1" s="1"/>
  <c r="A26" i="1"/>
  <c r="O24" i="1"/>
  <c r="M24" i="1"/>
  <c r="K24" i="1"/>
  <c r="J24" i="1"/>
  <c r="L24" i="1" s="1"/>
  <c r="A24" i="1"/>
  <c r="O23" i="1"/>
  <c r="M23" i="1"/>
  <c r="K23" i="1"/>
  <c r="J23" i="1"/>
  <c r="L23" i="1" s="1"/>
  <c r="A23" i="1"/>
  <c r="O22" i="1"/>
  <c r="M22" i="1"/>
  <c r="K22" i="1"/>
  <c r="J22" i="1"/>
  <c r="L22" i="1" s="1"/>
  <c r="A22" i="1"/>
  <c r="K20" i="1"/>
  <c r="J20" i="1"/>
  <c r="A20" i="1"/>
  <c r="K15" i="1"/>
  <c r="J15" i="1"/>
  <c r="L15" i="1" s="1"/>
  <c r="A15" i="1"/>
  <c r="P14" i="1"/>
  <c r="K14" i="1"/>
  <c r="J14" i="1"/>
  <c r="L14" i="1" s="1"/>
  <c r="A14" i="1"/>
  <c r="K13" i="1"/>
  <c r="J13" i="1"/>
  <c r="L13" i="1" s="1"/>
  <c r="A13" i="1"/>
  <c r="K12" i="1"/>
  <c r="J12" i="1"/>
  <c r="L12" i="1" s="1"/>
  <c r="A12" i="1"/>
  <c r="K11" i="1"/>
  <c r="J11" i="1"/>
  <c r="L11" i="1" s="1"/>
  <c r="A11" i="1"/>
  <c r="K10" i="1"/>
  <c r="J10" i="1"/>
  <c r="L10" i="1" s="1"/>
  <c r="A10" i="1"/>
  <c r="A143" i="1" l="1"/>
  <c r="I143" i="1"/>
  <c r="G276" i="1"/>
  <c r="K250" i="1"/>
  <c r="J250" i="1"/>
  <c r="L250" i="1" s="1"/>
  <c r="I250" i="1"/>
  <c r="J180" i="1"/>
  <c r="L180" i="1" s="1"/>
  <c r="L304" i="1"/>
  <c r="G262" i="1"/>
  <c r="G246" i="1" s="1"/>
  <c r="A307" i="1"/>
  <c r="A282" i="1"/>
  <c r="K109" i="1"/>
  <c r="L185" i="1"/>
  <c r="A206" i="1"/>
  <c r="K251" i="1"/>
  <c r="K207" i="1"/>
  <c r="K220" i="1"/>
  <c r="A280" i="1"/>
  <c r="K82" i="1"/>
  <c r="J192" i="1"/>
  <c r="L192" i="1" s="1"/>
  <c r="A269" i="1"/>
  <c r="B91" i="1"/>
  <c r="L91" i="1" s="1"/>
  <c r="B92" i="1"/>
  <c r="L92" i="1" s="1"/>
  <c r="A100" i="1"/>
  <c r="A192" i="1"/>
  <c r="A195" i="1"/>
  <c r="K269" i="1"/>
  <c r="J282" i="1"/>
  <c r="L282" i="1" s="1"/>
  <c r="J61" i="1"/>
  <c r="L61" i="1" s="1"/>
  <c r="I279" i="1"/>
  <c r="B186" i="1"/>
  <c r="P186" i="1" s="1"/>
  <c r="G347" i="1" s="1"/>
  <c r="J195" i="1"/>
  <c r="L195" i="1" s="1"/>
  <c r="J279" i="1"/>
  <c r="L279" i="1" s="1"/>
  <c r="A191" i="1"/>
  <c r="J60" i="1"/>
  <c r="L60" i="1" s="1"/>
  <c r="A108" i="1"/>
  <c r="J144" i="1"/>
  <c r="L144" i="1" s="1"/>
  <c r="A221" i="1"/>
  <c r="A318" i="1"/>
  <c r="K211" i="1"/>
  <c r="I302" i="1"/>
  <c r="I282" i="1"/>
  <c r="K194" i="1"/>
  <c r="A279" i="1"/>
  <c r="L303" i="1"/>
  <c r="J111" i="1"/>
  <c r="L111" i="1" s="1"/>
  <c r="K195" i="1"/>
  <c r="L267" i="1"/>
  <c r="J273" i="1"/>
  <c r="L273" i="1" s="1"/>
  <c r="I281" i="1"/>
  <c r="I108" i="1"/>
  <c r="K273" i="1"/>
  <c r="J281" i="1"/>
  <c r="L281" i="1" s="1"/>
  <c r="K281" i="1"/>
  <c r="K59" i="1"/>
  <c r="A82" i="1"/>
  <c r="I112" i="1"/>
  <c r="A194" i="1"/>
  <c r="J274" i="1"/>
  <c r="L274" i="1" s="1"/>
  <c r="A302" i="1"/>
  <c r="K112" i="1"/>
  <c r="J82" i="1"/>
  <c r="L82" i="1" s="1"/>
  <c r="I180" i="1"/>
  <c r="A210" i="1"/>
  <c r="I269" i="1"/>
  <c r="A110" i="1"/>
  <c r="A291" i="1"/>
  <c r="A202" i="1"/>
  <c r="J110" i="1"/>
  <c r="L110" i="1" s="1"/>
  <c r="K110" i="1"/>
  <c r="J146" i="1"/>
  <c r="L146" i="1" s="1"/>
  <c r="J191" i="1"/>
  <c r="L191" i="1" s="1"/>
  <c r="K203" i="1"/>
  <c r="A214" i="1"/>
  <c r="A222" i="1"/>
  <c r="L270" i="1"/>
  <c r="A273" i="1"/>
  <c r="I83" i="1"/>
  <c r="I147" i="1"/>
  <c r="L184" i="1"/>
  <c r="L271" i="1"/>
  <c r="A274" i="1"/>
  <c r="I280" i="1"/>
  <c r="A315" i="1"/>
  <c r="A319" i="1"/>
  <c r="J83" i="1"/>
  <c r="L83" i="1" s="1"/>
  <c r="J147" i="1"/>
  <c r="L147" i="1" s="1"/>
  <c r="K198" i="1"/>
  <c r="K202" i="1"/>
  <c r="K206" i="1"/>
  <c r="K210" i="1"/>
  <c r="K214" i="1"/>
  <c r="J280" i="1"/>
  <c r="L280" i="1" s="1"/>
  <c r="A144" i="1"/>
  <c r="A199" i="1"/>
  <c r="A203" i="1"/>
  <c r="A207" i="1"/>
  <c r="A211" i="1"/>
  <c r="K221" i="1"/>
  <c r="I274" i="1"/>
  <c r="K302" i="1"/>
  <c r="I315" i="1"/>
  <c r="I319" i="1"/>
  <c r="K315" i="1"/>
  <c r="K319" i="1"/>
  <c r="A316" i="1"/>
  <c r="K199" i="1"/>
  <c r="K108" i="1"/>
  <c r="I111" i="1"/>
  <c r="A197" i="1"/>
  <c r="A201" i="1"/>
  <c r="A205" i="1"/>
  <c r="A209" i="1"/>
  <c r="A213" i="1"/>
  <c r="A220" i="1"/>
  <c r="K222" i="1"/>
  <c r="I251" i="1"/>
  <c r="A289" i="1"/>
  <c r="L300" i="1"/>
  <c r="A306" i="1"/>
  <c r="A317" i="1"/>
  <c r="I178" i="1"/>
  <c r="L220" i="1"/>
  <c r="I306" i="1"/>
  <c r="I317" i="1"/>
  <c r="I146" i="1"/>
  <c r="J197" i="1"/>
  <c r="L197" i="1" s="1"/>
  <c r="K201" i="1"/>
  <c r="K205" i="1"/>
  <c r="K209" i="1"/>
  <c r="K213" i="1"/>
  <c r="L257" i="1"/>
  <c r="K306" i="1"/>
  <c r="K317" i="1"/>
  <c r="A98" i="1"/>
  <c r="A114" i="1"/>
  <c r="A116" i="1"/>
  <c r="A118" i="1"/>
  <c r="A120" i="1"/>
  <c r="A217" i="1"/>
  <c r="J178" i="1"/>
  <c r="L178" i="1" s="1"/>
  <c r="A251" i="1"/>
  <c r="I289" i="1"/>
  <c r="I291" i="1"/>
  <c r="I307" i="1"/>
  <c r="I316" i="1"/>
  <c r="I318" i="1"/>
  <c r="I98" i="1"/>
  <c r="I100" i="1"/>
  <c r="K111" i="1"/>
  <c r="I114" i="1"/>
  <c r="I116" i="1"/>
  <c r="I118" i="1"/>
  <c r="I120" i="1"/>
  <c r="K147" i="1"/>
  <c r="J165" i="1"/>
  <c r="L165" i="1" s="1"/>
  <c r="K178" i="1"/>
  <c r="J198" i="1"/>
  <c r="L198" i="1" s="1"/>
  <c r="J289" i="1"/>
  <c r="L289" i="1" s="1"/>
  <c r="J291" i="1"/>
  <c r="L291" i="1" s="1"/>
  <c r="J307" i="1"/>
  <c r="L307" i="1" s="1"/>
  <c r="J316" i="1"/>
  <c r="L316" i="1" s="1"/>
  <c r="J318" i="1"/>
  <c r="L318" i="1" s="1"/>
  <c r="J114" i="1"/>
  <c r="L114" i="1" s="1"/>
  <c r="J116" i="1"/>
  <c r="L116" i="1" s="1"/>
  <c r="J118" i="1"/>
  <c r="L118" i="1" s="1"/>
  <c r="J120" i="1"/>
  <c r="L120" i="1" s="1"/>
  <c r="K165" i="1"/>
  <c r="J217" i="1"/>
  <c r="L217" i="1" s="1"/>
  <c r="J98" i="1"/>
  <c r="L98" i="1" s="1"/>
  <c r="J100" i="1"/>
  <c r="L100" i="1" s="1"/>
  <c r="A83" i="1"/>
  <c r="A146" i="1"/>
  <c r="A180" i="1"/>
  <c r="A112" i="1"/>
  <c r="A216" i="1"/>
  <c r="A97" i="1"/>
  <c r="A99" i="1"/>
  <c r="A107" i="1"/>
  <c r="A115" i="1"/>
  <c r="A117" i="1"/>
  <c r="A119" i="1"/>
  <c r="A166" i="1"/>
  <c r="A218" i="1"/>
  <c r="I97" i="1"/>
  <c r="I99" i="1"/>
  <c r="I107" i="1"/>
  <c r="A109" i="1"/>
  <c r="I115" i="1"/>
  <c r="I117" i="1"/>
  <c r="I119" i="1"/>
  <c r="J97" i="1"/>
  <c r="L97" i="1" s="1"/>
  <c r="J99" i="1"/>
  <c r="L99" i="1" s="1"/>
  <c r="J107" i="1"/>
  <c r="L107" i="1" s="1"/>
  <c r="J115" i="1"/>
  <c r="L115" i="1" s="1"/>
  <c r="J117" i="1"/>
  <c r="L117" i="1" s="1"/>
  <c r="J119" i="1"/>
  <c r="L119" i="1" s="1"/>
  <c r="J166" i="1"/>
  <c r="L166" i="1" s="1"/>
  <c r="J216" i="1"/>
  <c r="L216" i="1" s="1"/>
  <c r="J218" i="1"/>
  <c r="L218" i="1" s="1"/>
  <c r="I109" i="1"/>
  <c r="J143" i="1"/>
  <c r="L143" i="1" s="1"/>
  <c r="K143" i="1"/>
  <c r="A96" i="1"/>
  <c r="I96" i="1"/>
  <c r="J96" i="1"/>
  <c r="L96" i="1" s="1"/>
  <c r="I95" i="1"/>
  <c r="J95" i="1"/>
  <c r="L95" i="1" s="1"/>
  <c r="K95" i="1"/>
  <c r="I94" i="1"/>
  <c r="A94" i="1"/>
  <c r="J94" i="1"/>
  <c r="L94" i="1" s="1"/>
  <c r="K94" i="1"/>
  <c r="B90" i="1"/>
  <c r="M257" i="1"/>
  <c r="L258" i="1"/>
  <c r="L234" i="1"/>
  <c r="L186" i="1" l="1"/>
  <c r="B88" i="1"/>
  <c r="G313" i="1" s="1"/>
  <c r="G310" i="1" s="1"/>
  <c r="L90" i="1"/>
  <c r="G295" i="1"/>
  <c r="O88" i="1" l="1"/>
  <c r="L88" i="1"/>
  <c r="G346" i="1" l="1"/>
  <c r="G7" i="1" s="1"/>
  <c r="G348" i="1" l="1"/>
  <c r="B20" i="1"/>
  <c r="L20" i="1" l="1"/>
  <c r="K351" i="1" s="1"/>
  <c r="M20" i="1"/>
  <c r="G325" i="1" s="1"/>
  <c r="G349" i="1" l="1"/>
  <c r="G3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Martijn Hessels</author>
  </authors>
  <commentList>
    <comment ref="B10" authorId="0" shapeId="0" xr:uid="{91AECE8E-25BE-40F2-A2C6-1615CF6D81FC}">
      <text>
        <r>
          <rPr>
            <sz val="5"/>
            <color indexed="81"/>
            <rFont val="Verdana"/>
            <family val="2"/>
          </rPr>
          <t xml:space="preserve">Standaard wordt een System Access Point opgenomen in een installatie. Bij een installatie met Busch-flexTronics Wireless tot 32 apparaten is het mogelijk om zonder System Access Point te werken. Zonder busbekabelde deelnemers is een System Access Point 3.0-WL of een Busch-OneTouch scherm ook te gebruiken. </t>
        </r>
        <r>
          <rPr>
            <sz val="4"/>
            <color indexed="81"/>
            <rFont val="Verdana"/>
            <family val="2"/>
          </rPr>
          <t xml:space="preserve">
</t>
        </r>
      </text>
    </comment>
    <comment ref="B20" authorId="0" shapeId="0" xr:uid="{DF32891D-8853-40BA-A4C0-1318A3D1ABA5}">
      <text>
        <r>
          <rPr>
            <sz val="5"/>
            <color indexed="81"/>
            <rFont val="Verdana"/>
            <family val="2"/>
          </rPr>
          <t>Het aantal voor de busvoeding zal automatisch worden ingevuld bij een selectie van bus bekabelde deelnemers.</t>
        </r>
      </text>
    </comment>
    <comment ref="F59" authorId="0" shapeId="0" xr:uid="{4A2D1463-3681-46E2-AFA5-66987141FE42}">
      <text>
        <r>
          <rPr>
            <b/>
            <sz val="6"/>
            <color indexed="81"/>
            <rFont val="Verdana"/>
            <family val="2"/>
          </rPr>
          <t>Maak hier een keuze voor de melder waarbij 24 GHz meer geschikt is voor kleinere ruimten en de 5GHz voor grote ruimten.</t>
        </r>
      </text>
    </comment>
    <comment ref="F60" authorId="0" shapeId="0" xr:uid="{3520C2BB-933B-483D-9602-75F828A74B59}">
      <text>
        <r>
          <rPr>
            <b/>
            <sz val="6"/>
            <color indexed="81"/>
            <rFont val="Verdana"/>
            <family val="2"/>
          </rPr>
          <t>Maak hier een keuze voor de kleur. De aanwezigheidsmelder heeft zelf al veerklemmen. Voor montage in een inbouwdoos is deze set nodig.</t>
        </r>
      </text>
    </comment>
    <comment ref="F61" authorId="0" shapeId="0" xr:uid="{2083B811-9B77-417C-8761-08867447EB3A}">
      <text>
        <r>
          <rPr>
            <b/>
            <sz val="6"/>
            <color indexed="81"/>
            <rFont val="Verdana"/>
            <family val="2"/>
          </rPr>
          <t xml:space="preserve">Maak hier een keuze voor de kleur. </t>
        </r>
      </text>
    </comment>
    <comment ref="F82" authorId="0" shapeId="0" xr:uid="{2F463A17-3CC6-4BC9-8C4F-2C4DC1A15AB9}">
      <text>
        <r>
          <rPr>
            <b/>
            <sz val="5"/>
            <color indexed="81"/>
            <rFont val="Tahoma"/>
            <family val="2"/>
          </rPr>
          <t>Maak hier eventueel een keuze voor een andere serie schakelmateriaal.</t>
        </r>
        <r>
          <rPr>
            <sz val="5"/>
            <color indexed="81"/>
            <rFont val="Tahoma"/>
            <family val="2"/>
          </rPr>
          <t xml:space="preserve">
</t>
        </r>
      </text>
    </comment>
    <comment ref="F83" authorId="0" shapeId="0" xr:uid="{B7288D23-42E9-476B-9E9D-02C0FA6810E4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B88" authorId="0" shapeId="0" xr:uid="{95B16EC5-83BB-4CBA-B9AC-CA29C1A0AF8C}">
      <text>
        <r>
          <rPr>
            <sz val="5"/>
            <color indexed="81"/>
            <rFont val="Verdana"/>
            <family val="2"/>
          </rPr>
          <t>Na keuze van de juiste afdekking zal dit aantal automatisch worden ingevuld.</t>
        </r>
      </text>
    </comment>
    <comment ref="B90" authorId="0" shapeId="0" xr:uid="{23D21EBB-9CC2-4EF0-97AB-38B1E05D910C}">
      <text>
        <r>
          <rPr>
            <sz val="5"/>
            <color indexed="81"/>
            <rFont val="Verdana"/>
            <family val="2"/>
          </rPr>
          <t>Na keuze van de juiste afdekking zal de bijbehorende Keypad automatisch worden ingevuld.</t>
        </r>
      </text>
    </comment>
    <comment ref="F94" authorId="0" shapeId="0" xr:uid="{B6096116-A39B-4393-9129-F070E92B147A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95" authorId="0" shapeId="0" xr:uid="{09EE4695-285C-4674-901F-8C2EBD5566A0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96" authorId="0" shapeId="0" xr:uid="{AD8655F9-D28F-44C3-9463-E8B9A46D68AE}">
      <text>
        <r>
          <rPr>
            <b/>
            <sz val="5"/>
            <color indexed="81"/>
            <rFont val="Tahoma"/>
            <family val="2"/>
          </rPr>
          <t>Maak hier eventueel een keuze voor een andere serie schakelmateriaal.</t>
        </r>
      </text>
    </comment>
    <comment ref="F97" authorId="0" shapeId="0" xr:uid="{0D3DA7FE-1F0F-4D34-B2FE-ACDC1F224F28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98" authorId="0" shapeId="0" xr:uid="{7D546E6D-B2BF-4158-BE8F-AC71BCC9F0A5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99" authorId="0" shapeId="0" xr:uid="{1E4CE419-4DA2-4735-991F-1A059E5B8883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100" authorId="0" shapeId="0" xr:uid="{94CA558B-EA95-47A9-AE6A-18B796103712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107" authorId="0" shapeId="0" xr:uid="{7117574D-D886-4340-BADD-739502F5F1FB}">
      <text>
        <r>
          <rPr>
            <b/>
            <sz val="5"/>
            <color indexed="81"/>
            <rFont val="Verdana"/>
            <family val="2"/>
          </rPr>
          <t>Maak hier eventueel een keuze voor een andere kleur.</t>
        </r>
      </text>
    </comment>
    <comment ref="F108" authorId="0" shapeId="0" xr:uid="{EAE451FE-76AD-414B-8DED-35E5040D6873}">
      <text>
        <r>
          <rPr>
            <b/>
            <sz val="5"/>
            <color indexed="81"/>
            <rFont val="Verdana"/>
            <family val="2"/>
          </rPr>
          <t>Maak hier eventueel een keuze voor een andere kleur.</t>
        </r>
      </text>
    </comment>
    <comment ref="F109" authorId="0" shapeId="0" xr:uid="{85401E18-E24C-49AB-8538-5962DF9B8EF4}">
      <text>
        <r>
          <rPr>
            <b/>
            <sz val="5"/>
            <color indexed="81"/>
            <rFont val="Verdana"/>
            <family val="2"/>
          </rPr>
          <t>Maak hier eventueel een keuze voor een andere kleur.</t>
        </r>
      </text>
    </comment>
    <comment ref="F110" authorId="0" shapeId="0" xr:uid="{69F364C3-4FD4-438D-81CC-E317D856E2FE}">
      <text>
        <r>
          <rPr>
            <b/>
            <sz val="5"/>
            <color indexed="81"/>
            <rFont val="Verdana"/>
            <family val="2"/>
          </rPr>
          <t>Maak hier eventueel een keuze voor een andere kleur.</t>
        </r>
      </text>
    </comment>
    <comment ref="F111" authorId="0" shapeId="0" xr:uid="{7DFC6242-BA11-4807-BDC8-24A3374ADBE9}">
      <text>
        <r>
          <rPr>
            <b/>
            <sz val="5"/>
            <color indexed="81"/>
            <rFont val="Verdana"/>
            <family val="2"/>
          </rPr>
          <t>Maak hier eventueel een keuze voor een andere kleur.</t>
        </r>
      </text>
    </comment>
    <comment ref="F112" authorId="0" shapeId="0" xr:uid="{268C2D4E-A274-4CB9-9507-7B2A7CF98753}">
      <text>
        <r>
          <rPr>
            <b/>
            <sz val="5"/>
            <color indexed="81"/>
            <rFont val="Verdana"/>
            <family val="2"/>
          </rPr>
          <t>Maak hier eventueel een keuze voor een andere kleur.</t>
        </r>
      </text>
    </comment>
    <comment ref="F114" authorId="0" shapeId="0" xr:uid="{19389421-3BA8-49C1-B50D-C8DBD1F0BAD6}">
      <text>
        <r>
          <rPr>
            <b/>
            <sz val="5"/>
            <color indexed="81"/>
            <rFont val="Verdana"/>
            <family val="2"/>
          </rPr>
          <t>Maak hier eventueel een keuze voor een andere kleur.</t>
        </r>
      </text>
    </comment>
    <comment ref="F115" authorId="0" shapeId="0" xr:uid="{E11DEA0E-67F9-494A-9301-EC72D5892F25}">
      <text>
        <r>
          <rPr>
            <b/>
            <sz val="5"/>
            <color indexed="81"/>
            <rFont val="Verdana"/>
            <family val="2"/>
          </rPr>
          <t>Maak hier eventueel een keuze voor een andere kleur.</t>
        </r>
      </text>
    </comment>
    <comment ref="F116" authorId="0" shapeId="0" xr:uid="{7D1912B4-0CE5-4BA1-B9B9-AC8FA85903CE}">
      <text>
        <r>
          <rPr>
            <b/>
            <sz val="5"/>
            <color indexed="81"/>
            <rFont val="Verdana"/>
            <family val="2"/>
          </rPr>
          <t>Maak hier eventueel een keuze voor een andere kleur.</t>
        </r>
      </text>
    </comment>
    <comment ref="F117" authorId="0" shapeId="0" xr:uid="{8140B9F9-1FE0-4094-A6EC-6098461A0DBC}">
      <text>
        <r>
          <rPr>
            <b/>
            <sz val="5"/>
            <color indexed="81"/>
            <rFont val="Verdana"/>
            <family val="2"/>
          </rPr>
          <t>Maak hier eventueel een keuze voor een andere kleur.</t>
        </r>
      </text>
    </comment>
    <comment ref="F118" authorId="0" shapeId="0" xr:uid="{4BAC4C55-0B06-41E5-8581-D3C02F3C59C3}">
      <text>
        <r>
          <rPr>
            <b/>
            <sz val="5"/>
            <color indexed="81"/>
            <rFont val="Verdana"/>
            <family val="2"/>
          </rPr>
          <t>Maak hier eventueel een keuze voor een andere kleur.</t>
        </r>
      </text>
    </comment>
    <comment ref="F119" authorId="0" shapeId="0" xr:uid="{DBE3ABAB-3492-4DD0-B0BA-58067F92A97D}">
      <text>
        <r>
          <rPr>
            <b/>
            <sz val="5"/>
            <color indexed="81"/>
            <rFont val="Verdana"/>
            <family val="2"/>
          </rPr>
          <t>Maak hier eventueel een keuze voor een andere kleur.</t>
        </r>
      </text>
    </comment>
    <comment ref="F120" authorId="0" shapeId="0" xr:uid="{4A6D861B-A9DC-4B19-910D-851345C6019F}">
      <text>
        <r>
          <rPr>
            <b/>
            <sz val="5"/>
            <color indexed="81"/>
            <rFont val="Verdana"/>
            <family val="2"/>
          </rPr>
          <t>Maak hier eventueel een keuze voor een andere kleur.</t>
        </r>
      </text>
    </comment>
    <comment ref="F143" authorId="0" shapeId="0" xr:uid="{1EC8FEFA-55D2-431A-B3BA-0CFA3C8933C8}">
      <text>
        <r>
          <rPr>
            <b/>
            <sz val="5"/>
            <color indexed="81"/>
            <rFont val="Tahoma"/>
            <family val="2"/>
          </rPr>
          <t>Maak hier eventueel een keuze voor een andere kleur.</t>
        </r>
      </text>
    </comment>
    <comment ref="F144" authorId="0" shapeId="0" xr:uid="{B84C3967-AEEC-4632-A593-B292D43018A9}">
      <text>
        <r>
          <rPr>
            <b/>
            <sz val="5"/>
            <color indexed="81"/>
            <rFont val="Verdana"/>
            <family val="2"/>
          </rPr>
          <t>Maak hier eventueel een keuze voor een andere kleur.</t>
        </r>
      </text>
    </comment>
    <comment ref="F146" authorId="0" shapeId="0" xr:uid="{6FB114F9-80E7-4069-A065-FFD0CFFD85BE}">
      <text>
        <r>
          <rPr>
            <b/>
            <sz val="5"/>
            <color indexed="81"/>
            <rFont val="Verdana"/>
            <family val="2"/>
          </rPr>
          <t>Maak hier eventueel een keuze voor een andere kleur.</t>
        </r>
      </text>
    </comment>
    <comment ref="F147" authorId="0" shapeId="0" xr:uid="{289F13F1-CB56-465A-B320-FA5311F06D73}">
      <text>
        <r>
          <rPr>
            <b/>
            <sz val="5"/>
            <color indexed="81"/>
            <rFont val="Verdana"/>
            <family val="2"/>
          </rPr>
          <t>Maak hier eventueel een keuze voor een andere kleur.</t>
        </r>
      </text>
    </comment>
    <comment ref="F165" authorId="0" shapeId="0" xr:uid="{2EAB7221-E413-4388-A7D6-0F8E46EA90FC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166" authorId="0" shapeId="0" xr:uid="{BA6E197F-91B3-42C3-A9E6-E084BB4B4D52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178" authorId="0" shapeId="0" xr:uid="{E5BF67C1-518C-43FA-A059-B853744F5506}">
      <text>
        <r>
          <rPr>
            <b/>
            <sz val="5"/>
            <color indexed="81"/>
            <rFont val="Verdana"/>
            <family val="2"/>
          </rPr>
          <t>Maak hier eventueel een keuze voor een andere kleur.</t>
        </r>
      </text>
    </comment>
    <comment ref="F180" authorId="0" shapeId="0" xr:uid="{C607FFE4-C334-4721-A6C9-0F03293E5F6D}">
      <text>
        <r>
          <rPr>
            <b/>
            <sz val="5"/>
            <color indexed="81"/>
            <rFont val="Verdana"/>
            <family val="2"/>
          </rPr>
          <t>Maak hier eventueel een keuze voor een andere kleur.</t>
        </r>
      </text>
    </comment>
    <comment ref="B184" authorId="0" shapeId="0" xr:uid="{A223F6AF-301D-48B5-BF21-AE8C291E77BF}">
      <text>
        <r>
          <rPr>
            <sz val="5"/>
            <color indexed="81"/>
            <rFont val="Verdana"/>
            <family val="2"/>
          </rPr>
          <t>Deze aantallen worden automatisch ingevuld bij de selectie van de rook- of CO-melders.</t>
        </r>
      </text>
    </comment>
    <comment ref="B191" authorId="0" shapeId="0" xr:uid="{E502C209-1036-4A99-AEC3-99AFFD786F1E}">
      <text>
        <r>
          <rPr>
            <sz val="5"/>
            <color indexed="81"/>
            <rFont val="Verdana"/>
            <family val="2"/>
          </rPr>
          <t xml:space="preserve">Aantallen worden automatisch ingevuld bij de selectie van sensoren. Bij het invullen van aantallen bij bedieningswippen met symbool zal dit aantal aangepast worden.
</t>
        </r>
        <r>
          <rPr>
            <sz val="5"/>
            <color indexed="81"/>
            <rFont val="Tahoma"/>
            <family val="2"/>
          </rPr>
          <t xml:space="preserve">
</t>
        </r>
      </text>
    </comment>
    <comment ref="F191" authorId="0" shapeId="0" xr:uid="{BF20F16F-E37A-4F07-9179-DBD11387BCC4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192" authorId="0" shapeId="0" xr:uid="{39ACC375-B51D-428C-BDC9-1A13AD200485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194" authorId="0" shapeId="0" xr:uid="{84BB2B46-E794-480E-AE21-FCC79087D28A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195" authorId="0" shapeId="0" xr:uid="{9F449AD8-FA90-4C4B-8607-AAA3229C7F46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B197" authorId="0" shapeId="0" xr:uid="{78BEE831-C0EF-40EB-A4E8-454EA864EE53}">
      <text>
        <r>
          <rPr>
            <sz val="5"/>
            <color indexed="81"/>
            <rFont val="Verdana"/>
            <family val="2"/>
          </rPr>
          <t>Aantallen worden automatisch ingevuld bij de selectie van een thermostaat.</t>
        </r>
        <r>
          <rPr>
            <b/>
            <sz val="5"/>
            <color indexed="81"/>
            <rFont val="Verdana"/>
            <family val="2"/>
          </rPr>
          <t xml:space="preserve"> </t>
        </r>
      </text>
    </comment>
    <comment ref="F197" authorId="0" shapeId="0" xr:uid="{E19B4123-C249-40D5-B98E-36BFE36A413E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198" authorId="0" shapeId="0" xr:uid="{3A3CE019-D746-4094-A5EA-2E0CB69D601C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199" authorId="0" shapeId="0" xr:uid="{7CABDF7C-860A-4350-BF14-6A3D59D552FA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201" authorId="0" shapeId="0" xr:uid="{621A186E-612E-44E5-89DA-22E6C3C72D5A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202" authorId="0" shapeId="0" xr:uid="{DC9BB6A1-CC3D-47D4-8CE8-F67D88B5214A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203" authorId="0" shapeId="0" xr:uid="{7D67ECE6-6174-4DA9-9864-F42C2585448F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205" authorId="0" shapeId="0" xr:uid="{2E92C7BA-AD69-4548-905B-5F9E2A9A5F9C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206" authorId="0" shapeId="0" xr:uid="{222E6318-8FAB-4A7F-BBA5-122A934C45AE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207" authorId="0" shapeId="0" xr:uid="{9BCFB7D9-0110-441D-9C54-AA8A4BF232C4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209" authorId="0" shapeId="0" xr:uid="{4D5B14ED-C110-44F8-9C1C-87CEDC8EFDB9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210" authorId="0" shapeId="0" xr:uid="{371664BF-453E-43E6-BF79-06AD835AC8CF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211" authorId="0" shapeId="0" xr:uid="{C102BB3F-87F7-4A54-A56E-43F59A379D77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213" authorId="0" shapeId="0" xr:uid="{C8519A77-6B41-4106-8173-14466151100D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214" authorId="0" shapeId="0" xr:uid="{37630A7C-B323-4E35-9A0D-DD264DABEEEF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B216" authorId="0" shapeId="0" xr:uid="{07F2425F-C011-4F05-ACC9-12B85108E83A}">
      <text>
        <r>
          <rPr>
            <sz val="5"/>
            <color indexed="81"/>
            <rFont val="Verdana"/>
            <family val="2"/>
          </rPr>
          <t>Dit aantal wordt automatisch ingevuld bij een keuze van een Smart-switch op basis van een enkelvoudige bedieningswip. Bij een keuze van een andere bedieningswip zal dit aantal aangepast worden.</t>
        </r>
      </text>
    </comment>
    <comment ref="F216" authorId="0" shapeId="0" xr:uid="{D4F67682-6D98-41A2-BE1E-39487181C434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217" authorId="0" shapeId="0" xr:uid="{07489AD7-27C1-4A6B-B742-C125ED488AFC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218" authorId="0" shapeId="0" xr:uid="{DB91D257-C0B8-4F86-AD91-36150B492501}">
      <text>
        <r>
          <rPr>
            <b/>
            <sz val="5"/>
            <color indexed="81"/>
            <rFont val="Tahoma"/>
            <family val="2"/>
          </rPr>
          <t>Maak hier eventueel een keuze voor een andere serie schakelmateriaal.</t>
        </r>
      </text>
    </comment>
    <comment ref="B220" authorId="0" shapeId="0" xr:uid="{956B6AFA-55D4-475E-8053-58C1CFB75246}">
      <text>
        <r>
          <rPr>
            <sz val="5"/>
            <color indexed="81"/>
            <rFont val="Verdana"/>
            <family val="2"/>
          </rPr>
          <t>Dit aantal wordt automatisch ingevuld bij een keuze van een Smart-switch op basis van een enkelvoudige bedieningswip. Bij een keuze van een andere bedieningswip zal dit aantal aangepast worden.</t>
        </r>
      </text>
    </comment>
    <comment ref="F220" authorId="0" shapeId="0" xr:uid="{66AC325A-2A84-42F9-8191-6B287FBBF135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221" authorId="0" shapeId="0" xr:uid="{6AA4EF78-5B0B-45C9-8510-332E299778A2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F222" authorId="0" shapeId="0" xr:uid="{A55DD9D3-6810-48FF-8C27-06CFFC287E0F}">
      <text>
        <r>
          <rPr>
            <b/>
            <sz val="5"/>
            <color indexed="81"/>
            <rFont val="Verdana"/>
            <family val="2"/>
          </rPr>
          <t>Maak hier eventueel een keuze voor een andere serie schakelmateriaal.</t>
        </r>
      </text>
    </comment>
    <comment ref="B234" authorId="0" shapeId="0" xr:uid="{F1E7B4F5-9944-485B-9677-858EBAA7A8B3}">
      <text>
        <r>
          <rPr>
            <sz val="5"/>
            <color indexed="81"/>
            <rFont val="Verdana"/>
            <family val="2"/>
          </rPr>
          <t>Zowel de Busch-Trevion als de Busch-RoomTouch hebben naast de Busch-free@home voeding een aparte 24V voeding nodig. Deze wordt automatisch geselecteerd bij keuze van een panel.</t>
        </r>
      </text>
    </comment>
    <comment ref="F250" authorId="0" shapeId="0" xr:uid="{E12C72DF-AE7C-4C4D-AB58-B3895E81E408}">
      <text>
        <r>
          <rPr>
            <b/>
            <sz val="5"/>
            <color indexed="81"/>
            <rFont val="Tahoma"/>
            <family val="2"/>
          </rPr>
          <t>Maak hier eventueel een keuze voor een andere kleur designrand.</t>
        </r>
      </text>
    </comment>
    <comment ref="F251" authorId="0" shapeId="0" xr:uid="{CA0896EA-A082-4700-ACBA-362915CB7415}">
      <text>
        <r>
          <rPr>
            <b/>
            <sz val="5"/>
            <color indexed="81"/>
            <rFont val="Verdana"/>
            <family val="2"/>
          </rPr>
          <t>Maak hier eventueel een keuze voor een andere kleur designrand.</t>
        </r>
      </text>
    </comment>
    <comment ref="B257" authorId="0" shapeId="0" xr:uid="{D6934980-BFF3-4D9C-9162-2C790FF35246}">
      <text>
        <r>
          <rPr>
            <sz val="5"/>
            <color indexed="81"/>
            <rFont val="Verdana"/>
            <family val="2"/>
          </rPr>
          <t>Bij de keuze van een scherm zal automatisch een voeding worden geselecteerd die ook geschikt is voor de buitenpost deurcommunicatie.</t>
        </r>
      </text>
    </comment>
    <comment ref="B258" authorId="0" shapeId="0" xr:uid="{D526E178-260A-416E-A1E9-08418DF9143E}">
      <text>
        <r>
          <rPr>
            <sz val="5"/>
            <color indexed="81"/>
            <rFont val="Verdana"/>
            <family val="2"/>
          </rPr>
          <t>Bij de keuze van een scherm zal automatisch een voeding worden geselecteerd die ook geschikt is voor de buitenpost deurcommunicatie.</t>
        </r>
      </text>
    </comment>
    <comment ref="B267" authorId="0" shapeId="0" xr:uid="{64E3F17F-C69C-4D63-9503-ADE476A2E390}">
      <text>
        <r>
          <rPr>
            <sz val="5"/>
            <color indexed="81"/>
            <rFont val="Verdana"/>
            <family val="2"/>
          </rPr>
          <t>Bij de selectie van een inbouw buitenpost M21362P1-A-02 zal automatisch de inbouwdoos worden geselecteerd.</t>
        </r>
      </text>
    </comment>
    <comment ref="F269" authorId="0" shapeId="0" xr:uid="{F33E9D18-A338-4255-B360-F97C98FA58AA}">
      <text>
        <r>
          <rPr>
            <b/>
            <sz val="5"/>
            <color indexed="81"/>
            <rFont val="Verdana"/>
            <family val="2"/>
          </rPr>
          <t>Maak hier eventueel een keuze voor een andere kleur frame.</t>
        </r>
      </text>
    </comment>
    <comment ref="B270" authorId="0" shapeId="0" xr:uid="{B529DF41-4F3C-47BD-BC03-0EB9414AF6E0}">
      <text>
        <r>
          <rPr>
            <sz val="5"/>
            <color indexed="81"/>
            <rFont val="Verdana"/>
            <family val="2"/>
          </rPr>
          <t>Bij de selectie van een Welcome frame zal automatisch een camera/audio module en beldrukker worden geselecteerd.</t>
        </r>
      </text>
    </comment>
    <comment ref="F273" authorId="0" shapeId="0" xr:uid="{064B8288-7E8C-42F9-A5D1-39AFF09FA6CC}">
      <text>
        <r>
          <rPr>
            <b/>
            <sz val="5"/>
            <color indexed="81"/>
            <rFont val="Tahoma"/>
            <family val="2"/>
          </rPr>
          <t>Maak hier eventueel een keuze voor een andere kleur montagedoos.</t>
        </r>
      </text>
    </comment>
    <comment ref="F274" authorId="0" shapeId="0" xr:uid="{1BCEADD9-03CF-455F-8A96-1900143CF2CA}">
      <text>
        <r>
          <rPr>
            <b/>
            <sz val="5"/>
            <color indexed="81"/>
            <rFont val="Verdana"/>
            <family val="2"/>
          </rPr>
          <t>Maak hier eventueel een keuze voor een andere kleur montagedoos.</t>
        </r>
      </text>
    </comment>
    <comment ref="F279" authorId="0" shapeId="0" xr:uid="{280F10A7-7D9E-43AF-991A-566A38812BCB}">
      <text>
        <r>
          <rPr>
            <b/>
            <sz val="5"/>
            <color indexed="81"/>
            <rFont val="Verdana"/>
            <family val="2"/>
          </rPr>
          <t>Kies hier voor de kleur zwart of wit</t>
        </r>
      </text>
    </comment>
    <comment ref="F280" authorId="0" shapeId="0" xr:uid="{44848DF2-EDAF-45D8-9820-65CAC0258209}">
      <text>
        <r>
          <rPr>
            <b/>
            <sz val="5"/>
            <color indexed="81"/>
            <rFont val="Verdana"/>
            <family val="2"/>
          </rPr>
          <t>Kies hier voor de kleur zwart of wit</t>
        </r>
      </text>
    </comment>
    <comment ref="F281" authorId="0" shapeId="0" xr:uid="{3A8D1558-A1D9-493F-81B1-8477EEC9683F}">
      <text>
        <r>
          <rPr>
            <b/>
            <sz val="5"/>
            <color indexed="81"/>
            <rFont val="Verdana"/>
            <family val="2"/>
          </rPr>
          <t>Kies hier voor de kleur zwart of wit</t>
        </r>
      </text>
    </comment>
    <comment ref="F282" authorId="0" shapeId="0" xr:uid="{49C20CA8-9896-41A5-BEA3-113A4D438A74}">
      <text>
        <r>
          <rPr>
            <b/>
            <sz val="5"/>
            <color indexed="81"/>
            <rFont val="Verdana"/>
            <family val="2"/>
          </rPr>
          <t>Kies hier voor de kleur zwart of wit</t>
        </r>
      </text>
    </comment>
    <comment ref="F289" authorId="0" shapeId="0" xr:uid="{4D33804B-F249-446F-B189-9D7C7D39B504}">
      <text>
        <r>
          <rPr>
            <b/>
            <sz val="5"/>
            <color indexed="81"/>
            <rFont val="Verdana"/>
            <family val="2"/>
          </rPr>
          <t>Kies hier voor de kleur zwart of wit</t>
        </r>
      </text>
    </comment>
    <comment ref="F291" authorId="0" shapeId="0" xr:uid="{D7E4A442-C760-481D-9C07-012717D54AC6}">
      <text>
        <r>
          <rPr>
            <b/>
            <sz val="5"/>
            <color indexed="81"/>
            <rFont val="Verdana"/>
            <family val="2"/>
          </rPr>
          <t>Kies hier voor de kleur zwart of wit</t>
        </r>
      </text>
    </comment>
    <comment ref="B300" authorId="0" shapeId="0" xr:uid="{AD0090A5-2B6E-438C-B3D6-4395C2F3AE33}">
      <text>
        <r>
          <rPr>
            <sz val="5"/>
            <color indexed="81"/>
            <rFont val="Verdana"/>
            <family val="2"/>
          </rPr>
          <t>Bij de selectie van een inbouw buitenpost H81363P1-A zal automatisch de inbouwdoos worden geselecteerd.</t>
        </r>
      </text>
    </comment>
    <comment ref="F302" authorId="0" shapeId="0" xr:uid="{9C85001B-3779-419F-86FD-B1F797D444F7}">
      <text>
        <r>
          <rPr>
            <b/>
            <sz val="5"/>
            <color indexed="81"/>
            <rFont val="Verdana"/>
            <family val="2"/>
          </rPr>
          <t>Maak hier eventueel een keuze voor een andere kleur frame.</t>
        </r>
      </text>
    </comment>
    <comment ref="B303" authorId="0" shapeId="0" xr:uid="{B26D7263-63D4-48F6-B963-F5558783061D}">
      <text>
        <r>
          <rPr>
            <sz val="5"/>
            <color indexed="81"/>
            <rFont val="Verdana"/>
            <family val="2"/>
          </rPr>
          <t>Bij de selectie van een Welcome frame zal automatisch een camera/audio module en beldrukker worden geselecteerd.</t>
        </r>
      </text>
    </comment>
    <comment ref="F306" authorId="0" shapeId="0" xr:uid="{49A3128F-23E0-40B7-AF68-3935CED97E7D}">
      <text>
        <r>
          <rPr>
            <b/>
            <sz val="5"/>
            <color indexed="81"/>
            <rFont val="Tahoma"/>
            <family val="2"/>
          </rPr>
          <t>Maak hier eventueel een keuze voor een andere kleur montagedoos.</t>
        </r>
      </text>
    </comment>
    <comment ref="F307" authorId="0" shapeId="0" xr:uid="{834CD65C-B55B-46A4-9206-690419853AA3}">
      <text>
        <r>
          <rPr>
            <b/>
            <sz val="5"/>
            <color indexed="81"/>
            <rFont val="Verdana"/>
            <family val="2"/>
          </rPr>
          <t>Maak hier eventueel een keuze voor een andere kleur montagedoos.</t>
        </r>
      </text>
    </comment>
    <comment ref="F315" authorId="0" shapeId="0" xr:uid="{278D5549-5D63-482F-8523-509A7E150362}">
      <text>
        <r>
          <rPr>
            <b/>
            <sz val="5"/>
            <color indexed="81"/>
            <rFont val="Verdana"/>
            <family val="2"/>
          </rPr>
          <t>Kies hier voor de juiste serie afdekramen.</t>
        </r>
      </text>
    </comment>
    <comment ref="F316" authorId="0" shapeId="0" xr:uid="{8684E432-F5BE-411E-9CDD-BBAC321B995F}">
      <text>
        <r>
          <rPr>
            <b/>
            <sz val="5"/>
            <color indexed="81"/>
            <rFont val="Verdana"/>
            <family val="2"/>
          </rPr>
          <t>Kies hier voor de juiste serie afdekramen.</t>
        </r>
      </text>
    </comment>
    <comment ref="F317" authorId="0" shapeId="0" xr:uid="{1D2B48DD-6887-4080-81B4-1545ACAFF41E}">
      <text>
        <r>
          <rPr>
            <b/>
            <sz val="5"/>
            <color indexed="81"/>
            <rFont val="Tahoma"/>
            <family val="2"/>
          </rPr>
          <t>Kies hier voor de juiste serie afdekramen.</t>
        </r>
      </text>
    </comment>
    <comment ref="F318" authorId="0" shapeId="0" xr:uid="{D71C75B4-F4FA-40A7-9C13-0942BE7FB297}">
      <text>
        <r>
          <rPr>
            <b/>
            <sz val="5"/>
            <color indexed="81"/>
            <rFont val="Verdana"/>
            <family val="2"/>
          </rPr>
          <t>Kies hier voor de juiste serie afdekramen.</t>
        </r>
      </text>
    </comment>
    <comment ref="F319" authorId="0" shapeId="0" xr:uid="{A5FB5840-1EE3-436A-8D80-387E95FE1DC0}">
      <text>
        <r>
          <rPr>
            <b/>
            <sz val="5"/>
            <color indexed="81"/>
            <rFont val="Verdana"/>
            <family val="2"/>
          </rPr>
          <t>Kies hier voor de juiste serie afdekramen.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99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  <bk>
      <extLst>
        <ext uri="{3e2802c4-a4d2-4d8b-9148-e3be6c30e623}">
          <xlrd:rvb i="234"/>
        </ext>
      </extLst>
    </bk>
    <bk>
      <extLst>
        <ext uri="{3e2802c4-a4d2-4d8b-9148-e3be6c30e623}">
          <xlrd:rvb i="235"/>
        </ext>
      </extLst>
    </bk>
    <bk>
      <extLst>
        <ext uri="{3e2802c4-a4d2-4d8b-9148-e3be6c30e623}">
          <xlrd:rvb i="236"/>
        </ext>
      </extLst>
    </bk>
    <bk>
      <extLst>
        <ext uri="{3e2802c4-a4d2-4d8b-9148-e3be6c30e623}">
          <xlrd:rvb i="237"/>
        </ext>
      </extLst>
    </bk>
    <bk>
      <extLst>
        <ext uri="{3e2802c4-a4d2-4d8b-9148-e3be6c30e623}">
          <xlrd:rvb i="238"/>
        </ext>
      </extLst>
    </bk>
    <bk>
      <extLst>
        <ext uri="{3e2802c4-a4d2-4d8b-9148-e3be6c30e623}">
          <xlrd:rvb i="239"/>
        </ext>
      </extLst>
    </bk>
    <bk>
      <extLst>
        <ext uri="{3e2802c4-a4d2-4d8b-9148-e3be6c30e623}">
          <xlrd:rvb i="240"/>
        </ext>
      </extLst>
    </bk>
    <bk>
      <extLst>
        <ext uri="{3e2802c4-a4d2-4d8b-9148-e3be6c30e623}">
          <xlrd:rvb i="241"/>
        </ext>
      </extLst>
    </bk>
    <bk>
      <extLst>
        <ext uri="{3e2802c4-a4d2-4d8b-9148-e3be6c30e623}">
          <xlrd:rvb i="242"/>
        </ext>
      </extLst>
    </bk>
    <bk>
      <extLst>
        <ext uri="{3e2802c4-a4d2-4d8b-9148-e3be6c30e623}">
          <xlrd:rvb i="243"/>
        </ext>
      </extLst>
    </bk>
    <bk>
      <extLst>
        <ext uri="{3e2802c4-a4d2-4d8b-9148-e3be6c30e623}">
          <xlrd:rvb i="244"/>
        </ext>
      </extLst>
    </bk>
    <bk>
      <extLst>
        <ext uri="{3e2802c4-a4d2-4d8b-9148-e3be6c30e623}">
          <xlrd:rvb i="245"/>
        </ext>
      </extLst>
    </bk>
    <bk>
      <extLst>
        <ext uri="{3e2802c4-a4d2-4d8b-9148-e3be6c30e623}">
          <xlrd:rvb i="246"/>
        </ext>
      </extLst>
    </bk>
    <bk>
      <extLst>
        <ext uri="{3e2802c4-a4d2-4d8b-9148-e3be6c30e623}">
          <xlrd:rvb i="247"/>
        </ext>
      </extLst>
    </bk>
    <bk>
      <extLst>
        <ext uri="{3e2802c4-a4d2-4d8b-9148-e3be6c30e623}">
          <xlrd:rvb i="248"/>
        </ext>
      </extLst>
    </bk>
    <bk>
      <extLst>
        <ext uri="{3e2802c4-a4d2-4d8b-9148-e3be6c30e623}">
          <xlrd:rvb i="249"/>
        </ext>
      </extLst>
    </bk>
    <bk>
      <extLst>
        <ext uri="{3e2802c4-a4d2-4d8b-9148-e3be6c30e623}">
          <xlrd:rvb i="250"/>
        </ext>
      </extLst>
    </bk>
    <bk>
      <extLst>
        <ext uri="{3e2802c4-a4d2-4d8b-9148-e3be6c30e623}">
          <xlrd:rvb i="251"/>
        </ext>
      </extLst>
    </bk>
    <bk>
      <extLst>
        <ext uri="{3e2802c4-a4d2-4d8b-9148-e3be6c30e623}">
          <xlrd:rvb i="252"/>
        </ext>
      </extLst>
    </bk>
    <bk>
      <extLst>
        <ext uri="{3e2802c4-a4d2-4d8b-9148-e3be6c30e623}">
          <xlrd:rvb i="253"/>
        </ext>
      </extLst>
    </bk>
    <bk>
      <extLst>
        <ext uri="{3e2802c4-a4d2-4d8b-9148-e3be6c30e623}">
          <xlrd:rvb i="254"/>
        </ext>
      </extLst>
    </bk>
    <bk>
      <extLst>
        <ext uri="{3e2802c4-a4d2-4d8b-9148-e3be6c30e623}">
          <xlrd:rvb i="255"/>
        </ext>
      </extLst>
    </bk>
    <bk>
      <extLst>
        <ext uri="{3e2802c4-a4d2-4d8b-9148-e3be6c30e623}">
          <xlrd:rvb i="256"/>
        </ext>
      </extLst>
    </bk>
    <bk>
      <extLst>
        <ext uri="{3e2802c4-a4d2-4d8b-9148-e3be6c30e623}">
          <xlrd:rvb i="257"/>
        </ext>
      </extLst>
    </bk>
    <bk>
      <extLst>
        <ext uri="{3e2802c4-a4d2-4d8b-9148-e3be6c30e623}">
          <xlrd:rvb i="258"/>
        </ext>
      </extLst>
    </bk>
    <bk>
      <extLst>
        <ext uri="{3e2802c4-a4d2-4d8b-9148-e3be6c30e623}">
          <xlrd:rvb i="259"/>
        </ext>
      </extLst>
    </bk>
    <bk>
      <extLst>
        <ext uri="{3e2802c4-a4d2-4d8b-9148-e3be6c30e623}">
          <xlrd:rvb i="260"/>
        </ext>
      </extLst>
    </bk>
    <bk>
      <extLst>
        <ext uri="{3e2802c4-a4d2-4d8b-9148-e3be6c30e623}">
          <xlrd:rvb i="261"/>
        </ext>
      </extLst>
    </bk>
    <bk>
      <extLst>
        <ext uri="{3e2802c4-a4d2-4d8b-9148-e3be6c30e623}">
          <xlrd:rvb i="262"/>
        </ext>
      </extLst>
    </bk>
    <bk>
      <extLst>
        <ext uri="{3e2802c4-a4d2-4d8b-9148-e3be6c30e623}">
          <xlrd:rvb i="263"/>
        </ext>
      </extLst>
    </bk>
    <bk>
      <extLst>
        <ext uri="{3e2802c4-a4d2-4d8b-9148-e3be6c30e623}">
          <xlrd:rvb i="264"/>
        </ext>
      </extLst>
    </bk>
    <bk>
      <extLst>
        <ext uri="{3e2802c4-a4d2-4d8b-9148-e3be6c30e623}">
          <xlrd:rvb i="265"/>
        </ext>
      </extLst>
    </bk>
    <bk>
      <extLst>
        <ext uri="{3e2802c4-a4d2-4d8b-9148-e3be6c30e623}">
          <xlrd:rvb i="266"/>
        </ext>
      </extLst>
    </bk>
    <bk>
      <extLst>
        <ext uri="{3e2802c4-a4d2-4d8b-9148-e3be6c30e623}">
          <xlrd:rvb i="267"/>
        </ext>
      </extLst>
    </bk>
    <bk>
      <extLst>
        <ext uri="{3e2802c4-a4d2-4d8b-9148-e3be6c30e623}">
          <xlrd:rvb i="268"/>
        </ext>
      </extLst>
    </bk>
    <bk>
      <extLst>
        <ext uri="{3e2802c4-a4d2-4d8b-9148-e3be6c30e623}">
          <xlrd:rvb i="269"/>
        </ext>
      </extLst>
    </bk>
    <bk>
      <extLst>
        <ext uri="{3e2802c4-a4d2-4d8b-9148-e3be6c30e623}">
          <xlrd:rvb i="270"/>
        </ext>
      </extLst>
    </bk>
    <bk>
      <extLst>
        <ext uri="{3e2802c4-a4d2-4d8b-9148-e3be6c30e623}">
          <xlrd:rvb i="271"/>
        </ext>
      </extLst>
    </bk>
    <bk>
      <extLst>
        <ext uri="{3e2802c4-a4d2-4d8b-9148-e3be6c30e623}">
          <xlrd:rvb i="272"/>
        </ext>
      </extLst>
    </bk>
    <bk>
      <extLst>
        <ext uri="{3e2802c4-a4d2-4d8b-9148-e3be6c30e623}">
          <xlrd:rvb i="273"/>
        </ext>
      </extLst>
    </bk>
    <bk>
      <extLst>
        <ext uri="{3e2802c4-a4d2-4d8b-9148-e3be6c30e623}">
          <xlrd:rvb i="274"/>
        </ext>
      </extLst>
    </bk>
    <bk>
      <extLst>
        <ext uri="{3e2802c4-a4d2-4d8b-9148-e3be6c30e623}">
          <xlrd:rvb i="275"/>
        </ext>
      </extLst>
    </bk>
    <bk>
      <extLst>
        <ext uri="{3e2802c4-a4d2-4d8b-9148-e3be6c30e623}">
          <xlrd:rvb i="276"/>
        </ext>
      </extLst>
    </bk>
    <bk>
      <extLst>
        <ext uri="{3e2802c4-a4d2-4d8b-9148-e3be6c30e623}">
          <xlrd:rvb i="277"/>
        </ext>
      </extLst>
    </bk>
    <bk>
      <extLst>
        <ext uri="{3e2802c4-a4d2-4d8b-9148-e3be6c30e623}">
          <xlrd:rvb i="278"/>
        </ext>
      </extLst>
    </bk>
    <bk>
      <extLst>
        <ext uri="{3e2802c4-a4d2-4d8b-9148-e3be6c30e623}">
          <xlrd:rvb i="279"/>
        </ext>
      </extLst>
    </bk>
    <bk>
      <extLst>
        <ext uri="{3e2802c4-a4d2-4d8b-9148-e3be6c30e623}">
          <xlrd:rvb i="280"/>
        </ext>
      </extLst>
    </bk>
    <bk>
      <extLst>
        <ext uri="{3e2802c4-a4d2-4d8b-9148-e3be6c30e623}">
          <xlrd:rvb i="281"/>
        </ext>
      </extLst>
    </bk>
    <bk>
      <extLst>
        <ext uri="{3e2802c4-a4d2-4d8b-9148-e3be6c30e623}">
          <xlrd:rvb i="282"/>
        </ext>
      </extLst>
    </bk>
    <bk>
      <extLst>
        <ext uri="{3e2802c4-a4d2-4d8b-9148-e3be6c30e623}">
          <xlrd:rvb i="283"/>
        </ext>
      </extLst>
    </bk>
    <bk>
      <extLst>
        <ext uri="{3e2802c4-a4d2-4d8b-9148-e3be6c30e623}">
          <xlrd:rvb i="284"/>
        </ext>
      </extLst>
    </bk>
    <bk>
      <extLst>
        <ext uri="{3e2802c4-a4d2-4d8b-9148-e3be6c30e623}">
          <xlrd:rvb i="285"/>
        </ext>
      </extLst>
    </bk>
    <bk>
      <extLst>
        <ext uri="{3e2802c4-a4d2-4d8b-9148-e3be6c30e623}">
          <xlrd:rvb i="286"/>
        </ext>
      </extLst>
    </bk>
    <bk>
      <extLst>
        <ext uri="{3e2802c4-a4d2-4d8b-9148-e3be6c30e623}">
          <xlrd:rvb i="287"/>
        </ext>
      </extLst>
    </bk>
    <bk>
      <extLst>
        <ext uri="{3e2802c4-a4d2-4d8b-9148-e3be6c30e623}">
          <xlrd:rvb i="288"/>
        </ext>
      </extLst>
    </bk>
    <bk>
      <extLst>
        <ext uri="{3e2802c4-a4d2-4d8b-9148-e3be6c30e623}">
          <xlrd:rvb i="289"/>
        </ext>
      </extLst>
    </bk>
    <bk>
      <extLst>
        <ext uri="{3e2802c4-a4d2-4d8b-9148-e3be6c30e623}">
          <xlrd:rvb i="290"/>
        </ext>
      </extLst>
    </bk>
    <bk>
      <extLst>
        <ext uri="{3e2802c4-a4d2-4d8b-9148-e3be6c30e623}">
          <xlrd:rvb i="291"/>
        </ext>
      </extLst>
    </bk>
    <bk>
      <extLst>
        <ext uri="{3e2802c4-a4d2-4d8b-9148-e3be6c30e623}">
          <xlrd:rvb i="292"/>
        </ext>
      </extLst>
    </bk>
    <bk>
      <extLst>
        <ext uri="{3e2802c4-a4d2-4d8b-9148-e3be6c30e623}">
          <xlrd:rvb i="293"/>
        </ext>
      </extLst>
    </bk>
    <bk>
      <extLst>
        <ext uri="{3e2802c4-a4d2-4d8b-9148-e3be6c30e623}">
          <xlrd:rvb i="294"/>
        </ext>
      </extLst>
    </bk>
    <bk>
      <extLst>
        <ext uri="{3e2802c4-a4d2-4d8b-9148-e3be6c30e623}">
          <xlrd:rvb i="295"/>
        </ext>
      </extLst>
    </bk>
    <bk>
      <extLst>
        <ext uri="{3e2802c4-a4d2-4d8b-9148-e3be6c30e623}">
          <xlrd:rvb i="296"/>
        </ext>
      </extLst>
    </bk>
    <bk>
      <extLst>
        <ext uri="{3e2802c4-a4d2-4d8b-9148-e3be6c30e623}">
          <xlrd:rvb i="297"/>
        </ext>
      </extLst>
    </bk>
    <bk>
      <extLst>
        <ext uri="{3e2802c4-a4d2-4d8b-9148-e3be6c30e623}">
          <xlrd:rvb i="298"/>
        </ext>
      </extLst>
    </bk>
    <bk>
      <extLst>
        <ext uri="{3e2802c4-a4d2-4d8b-9148-e3be6c30e623}">
          <xlrd:rvb i="299"/>
        </ext>
      </extLst>
    </bk>
    <bk>
      <extLst>
        <ext uri="{3e2802c4-a4d2-4d8b-9148-e3be6c30e623}">
          <xlrd:rvb i="300"/>
        </ext>
      </extLst>
    </bk>
    <bk>
      <extLst>
        <ext uri="{3e2802c4-a4d2-4d8b-9148-e3be6c30e623}">
          <xlrd:rvb i="301"/>
        </ext>
      </extLst>
    </bk>
    <bk>
      <extLst>
        <ext uri="{3e2802c4-a4d2-4d8b-9148-e3be6c30e623}">
          <xlrd:rvb i="302"/>
        </ext>
      </extLst>
    </bk>
    <bk>
      <extLst>
        <ext uri="{3e2802c4-a4d2-4d8b-9148-e3be6c30e623}">
          <xlrd:rvb i="303"/>
        </ext>
      </extLst>
    </bk>
    <bk>
      <extLst>
        <ext uri="{3e2802c4-a4d2-4d8b-9148-e3be6c30e623}">
          <xlrd:rvb i="304"/>
        </ext>
      </extLst>
    </bk>
    <bk>
      <extLst>
        <ext uri="{3e2802c4-a4d2-4d8b-9148-e3be6c30e623}">
          <xlrd:rvb i="305"/>
        </ext>
      </extLst>
    </bk>
    <bk>
      <extLst>
        <ext uri="{3e2802c4-a4d2-4d8b-9148-e3be6c30e623}">
          <xlrd:rvb i="306"/>
        </ext>
      </extLst>
    </bk>
    <bk>
      <extLst>
        <ext uri="{3e2802c4-a4d2-4d8b-9148-e3be6c30e623}">
          <xlrd:rvb i="307"/>
        </ext>
      </extLst>
    </bk>
    <bk>
      <extLst>
        <ext uri="{3e2802c4-a4d2-4d8b-9148-e3be6c30e623}">
          <xlrd:rvb i="308"/>
        </ext>
      </extLst>
    </bk>
    <bk>
      <extLst>
        <ext uri="{3e2802c4-a4d2-4d8b-9148-e3be6c30e623}">
          <xlrd:rvb i="309"/>
        </ext>
      </extLst>
    </bk>
    <bk>
      <extLst>
        <ext uri="{3e2802c4-a4d2-4d8b-9148-e3be6c30e623}">
          <xlrd:rvb i="310"/>
        </ext>
      </extLst>
    </bk>
    <bk>
      <extLst>
        <ext uri="{3e2802c4-a4d2-4d8b-9148-e3be6c30e623}">
          <xlrd:rvb i="311"/>
        </ext>
      </extLst>
    </bk>
    <bk>
      <extLst>
        <ext uri="{3e2802c4-a4d2-4d8b-9148-e3be6c30e623}">
          <xlrd:rvb i="312"/>
        </ext>
      </extLst>
    </bk>
    <bk>
      <extLst>
        <ext uri="{3e2802c4-a4d2-4d8b-9148-e3be6c30e623}">
          <xlrd:rvb i="313"/>
        </ext>
      </extLst>
    </bk>
    <bk>
      <extLst>
        <ext uri="{3e2802c4-a4d2-4d8b-9148-e3be6c30e623}">
          <xlrd:rvb i="314"/>
        </ext>
      </extLst>
    </bk>
    <bk>
      <extLst>
        <ext uri="{3e2802c4-a4d2-4d8b-9148-e3be6c30e623}">
          <xlrd:rvb i="315"/>
        </ext>
      </extLst>
    </bk>
    <bk>
      <extLst>
        <ext uri="{3e2802c4-a4d2-4d8b-9148-e3be6c30e623}">
          <xlrd:rvb i="316"/>
        </ext>
      </extLst>
    </bk>
    <bk>
      <extLst>
        <ext uri="{3e2802c4-a4d2-4d8b-9148-e3be6c30e623}">
          <xlrd:rvb i="317"/>
        </ext>
      </extLst>
    </bk>
    <bk>
      <extLst>
        <ext uri="{3e2802c4-a4d2-4d8b-9148-e3be6c30e623}">
          <xlrd:rvb i="318"/>
        </ext>
      </extLst>
    </bk>
    <bk>
      <extLst>
        <ext uri="{3e2802c4-a4d2-4d8b-9148-e3be6c30e623}">
          <xlrd:rvb i="319"/>
        </ext>
      </extLst>
    </bk>
    <bk>
      <extLst>
        <ext uri="{3e2802c4-a4d2-4d8b-9148-e3be6c30e623}">
          <xlrd:rvb i="320"/>
        </ext>
      </extLst>
    </bk>
    <bk>
      <extLst>
        <ext uri="{3e2802c4-a4d2-4d8b-9148-e3be6c30e623}">
          <xlrd:rvb i="321"/>
        </ext>
      </extLst>
    </bk>
    <bk>
      <extLst>
        <ext uri="{3e2802c4-a4d2-4d8b-9148-e3be6c30e623}">
          <xlrd:rvb i="322"/>
        </ext>
      </extLst>
    </bk>
    <bk>
      <extLst>
        <ext uri="{3e2802c4-a4d2-4d8b-9148-e3be6c30e623}">
          <xlrd:rvb i="323"/>
        </ext>
      </extLst>
    </bk>
    <bk>
      <extLst>
        <ext uri="{3e2802c4-a4d2-4d8b-9148-e3be6c30e623}">
          <xlrd:rvb i="324"/>
        </ext>
      </extLst>
    </bk>
    <bk>
      <extLst>
        <ext uri="{3e2802c4-a4d2-4d8b-9148-e3be6c30e623}">
          <xlrd:rvb i="325"/>
        </ext>
      </extLst>
    </bk>
    <bk>
      <extLst>
        <ext uri="{3e2802c4-a4d2-4d8b-9148-e3be6c30e623}">
          <xlrd:rvb i="326"/>
        </ext>
      </extLst>
    </bk>
    <bk>
      <extLst>
        <ext uri="{3e2802c4-a4d2-4d8b-9148-e3be6c30e623}">
          <xlrd:rvb i="327"/>
        </ext>
      </extLst>
    </bk>
    <bk>
      <extLst>
        <ext uri="{3e2802c4-a4d2-4d8b-9148-e3be6c30e623}">
          <xlrd:rvb i="328"/>
        </ext>
      </extLst>
    </bk>
    <bk>
      <extLst>
        <ext uri="{3e2802c4-a4d2-4d8b-9148-e3be6c30e623}">
          <xlrd:rvb i="329"/>
        </ext>
      </extLst>
    </bk>
    <bk>
      <extLst>
        <ext uri="{3e2802c4-a4d2-4d8b-9148-e3be6c30e623}">
          <xlrd:rvb i="330"/>
        </ext>
      </extLst>
    </bk>
    <bk>
      <extLst>
        <ext uri="{3e2802c4-a4d2-4d8b-9148-e3be6c30e623}">
          <xlrd:rvb i="331"/>
        </ext>
      </extLst>
    </bk>
    <bk>
      <extLst>
        <ext uri="{3e2802c4-a4d2-4d8b-9148-e3be6c30e623}">
          <xlrd:rvb i="332"/>
        </ext>
      </extLst>
    </bk>
    <bk>
      <extLst>
        <ext uri="{3e2802c4-a4d2-4d8b-9148-e3be6c30e623}">
          <xlrd:rvb i="333"/>
        </ext>
      </extLst>
    </bk>
    <bk>
      <extLst>
        <ext uri="{3e2802c4-a4d2-4d8b-9148-e3be6c30e623}">
          <xlrd:rvb i="334"/>
        </ext>
      </extLst>
    </bk>
    <bk>
      <extLst>
        <ext uri="{3e2802c4-a4d2-4d8b-9148-e3be6c30e623}">
          <xlrd:rvb i="335"/>
        </ext>
      </extLst>
    </bk>
    <bk>
      <extLst>
        <ext uri="{3e2802c4-a4d2-4d8b-9148-e3be6c30e623}">
          <xlrd:rvb i="336"/>
        </ext>
      </extLst>
    </bk>
    <bk>
      <extLst>
        <ext uri="{3e2802c4-a4d2-4d8b-9148-e3be6c30e623}">
          <xlrd:rvb i="337"/>
        </ext>
      </extLst>
    </bk>
    <bk>
      <extLst>
        <ext uri="{3e2802c4-a4d2-4d8b-9148-e3be6c30e623}">
          <xlrd:rvb i="338"/>
        </ext>
      </extLst>
    </bk>
    <bk>
      <extLst>
        <ext uri="{3e2802c4-a4d2-4d8b-9148-e3be6c30e623}">
          <xlrd:rvb i="339"/>
        </ext>
      </extLst>
    </bk>
    <bk>
      <extLst>
        <ext uri="{3e2802c4-a4d2-4d8b-9148-e3be6c30e623}">
          <xlrd:rvb i="340"/>
        </ext>
      </extLst>
    </bk>
    <bk>
      <extLst>
        <ext uri="{3e2802c4-a4d2-4d8b-9148-e3be6c30e623}">
          <xlrd:rvb i="341"/>
        </ext>
      </extLst>
    </bk>
    <bk>
      <extLst>
        <ext uri="{3e2802c4-a4d2-4d8b-9148-e3be6c30e623}">
          <xlrd:rvb i="342"/>
        </ext>
      </extLst>
    </bk>
    <bk>
      <extLst>
        <ext uri="{3e2802c4-a4d2-4d8b-9148-e3be6c30e623}">
          <xlrd:rvb i="343"/>
        </ext>
      </extLst>
    </bk>
    <bk>
      <extLst>
        <ext uri="{3e2802c4-a4d2-4d8b-9148-e3be6c30e623}">
          <xlrd:rvb i="344"/>
        </ext>
      </extLst>
    </bk>
    <bk>
      <extLst>
        <ext uri="{3e2802c4-a4d2-4d8b-9148-e3be6c30e623}">
          <xlrd:rvb i="345"/>
        </ext>
      </extLst>
    </bk>
    <bk>
      <extLst>
        <ext uri="{3e2802c4-a4d2-4d8b-9148-e3be6c30e623}">
          <xlrd:rvb i="346"/>
        </ext>
      </extLst>
    </bk>
    <bk>
      <extLst>
        <ext uri="{3e2802c4-a4d2-4d8b-9148-e3be6c30e623}">
          <xlrd:rvb i="347"/>
        </ext>
      </extLst>
    </bk>
    <bk>
      <extLst>
        <ext uri="{3e2802c4-a4d2-4d8b-9148-e3be6c30e623}">
          <xlrd:rvb i="348"/>
        </ext>
      </extLst>
    </bk>
    <bk>
      <extLst>
        <ext uri="{3e2802c4-a4d2-4d8b-9148-e3be6c30e623}">
          <xlrd:rvb i="349"/>
        </ext>
      </extLst>
    </bk>
    <bk>
      <extLst>
        <ext uri="{3e2802c4-a4d2-4d8b-9148-e3be6c30e623}">
          <xlrd:rvb i="350"/>
        </ext>
      </extLst>
    </bk>
    <bk>
      <extLst>
        <ext uri="{3e2802c4-a4d2-4d8b-9148-e3be6c30e623}">
          <xlrd:rvb i="351"/>
        </ext>
      </extLst>
    </bk>
    <bk>
      <extLst>
        <ext uri="{3e2802c4-a4d2-4d8b-9148-e3be6c30e623}">
          <xlrd:rvb i="352"/>
        </ext>
      </extLst>
    </bk>
    <bk>
      <extLst>
        <ext uri="{3e2802c4-a4d2-4d8b-9148-e3be6c30e623}">
          <xlrd:rvb i="353"/>
        </ext>
      </extLst>
    </bk>
    <bk>
      <extLst>
        <ext uri="{3e2802c4-a4d2-4d8b-9148-e3be6c30e623}">
          <xlrd:rvb i="354"/>
        </ext>
      </extLst>
    </bk>
    <bk>
      <extLst>
        <ext uri="{3e2802c4-a4d2-4d8b-9148-e3be6c30e623}">
          <xlrd:rvb i="355"/>
        </ext>
      </extLst>
    </bk>
    <bk>
      <extLst>
        <ext uri="{3e2802c4-a4d2-4d8b-9148-e3be6c30e623}">
          <xlrd:rvb i="356"/>
        </ext>
      </extLst>
    </bk>
    <bk>
      <extLst>
        <ext uri="{3e2802c4-a4d2-4d8b-9148-e3be6c30e623}">
          <xlrd:rvb i="357"/>
        </ext>
      </extLst>
    </bk>
    <bk>
      <extLst>
        <ext uri="{3e2802c4-a4d2-4d8b-9148-e3be6c30e623}">
          <xlrd:rvb i="358"/>
        </ext>
      </extLst>
    </bk>
    <bk>
      <extLst>
        <ext uri="{3e2802c4-a4d2-4d8b-9148-e3be6c30e623}">
          <xlrd:rvb i="359"/>
        </ext>
      </extLst>
    </bk>
    <bk>
      <extLst>
        <ext uri="{3e2802c4-a4d2-4d8b-9148-e3be6c30e623}">
          <xlrd:rvb i="360"/>
        </ext>
      </extLst>
    </bk>
    <bk>
      <extLst>
        <ext uri="{3e2802c4-a4d2-4d8b-9148-e3be6c30e623}">
          <xlrd:rvb i="361"/>
        </ext>
      </extLst>
    </bk>
    <bk>
      <extLst>
        <ext uri="{3e2802c4-a4d2-4d8b-9148-e3be6c30e623}">
          <xlrd:rvb i="362"/>
        </ext>
      </extLst>
    </bk>
    <bk>
      <extLst>
        <ext uri="{3e2802c4-a4d2-4d8b-9148-e3be6c30e623}">
          <xlrd:rvb i="363"/>
        </ext>
      </extLst>
    </bk>
    <bk>
      <extLst>
        <ext uri="{3e2802c4-a4d2-4d8b-9148-e3be6c30e623}">
          <xlrd:rvb i="364"/>
        </ext>
      </extLst>
    </bk>
    <bk>
      <extLst>
        <ext uri="{3e2802c4-a4d2-4d8b-9148-e3be6c30e623}">
          <xlrd:rvb i="365"/>
        </ext>
      </extLst>
    </bk>
    <bk>
      <extLst>
        <ext uri="{3e2802c4-a4d2-4d8b-9148-e3be6c30e623}">
          <xlrd:rvb i="366"/>
        </ext>
      </extLst>
    </bk>
    <bk>
      <extLst>
        <ext uri="{3e2802c4-a4d2-4d8b-9148-e3be6c30e623}">
          <xlrd:rvb i="367"/>
        </ext>
      </extLst>
    </bk>
    <bk>
      <extLst>
        <ext uri="{3e2802c4-a4d2-4d8b-9148-e3be6c30e623}">
          <xlrd:rvb i="368"/>
        </ext>
      </extLst>
    </bk>
    <bk>
      <extLst>
        <ext uri="{3e2802c4-a4d2-4d8b-9148-e3be6c30e623}">
          <xlrd:rvb i="369"/>
        </ext>
      </extLst>
    </bk>
    <bk>
      <extLst>
        <ext uri="{3e2802c4-a4d2-4d8b-9148-e3be6c30e623}">
          <xlrd:rvb i="370"/>
        </ext>
      </extLst>
    </bk>
    <bk>
      <extLst>
        <ext uri="{3e2802c4-a4d2-4d8b-9148-e3be6c30e623}">
          <xlrd:rvb i="371"/>
        </ext>
      </extLst>
    </bk>
    <bk>
      <extLst>
        <ext uri="{3e2802c4-a4d2-4d8b-9148-e3be6c30e623}">
          <xlrd:rvb i="372"/>
        </ext>
      </extLst>
    </bk>
    <bk>
      <extLst>
        <ext uri="{3e2802c4-a4d2-4d8b-9148-e3be6c30e623}">
          <xlrd:rvb i="373"/>
        </ext>
      </extLst>
    </bk>
    <bk>
      <extLst>
        <ext uri="{3e2802c4-a4d2-4d8b-9148-e3be6c30e623}">
          <xlrd:rvb i="374"/>
        </ext>
      </extLst>
    </bk>
    <bk>
      <extLst>
        <ext uri="{3e2802c4-a4d2-4d8b-9148-e3be6c30e623}">
          <xlrd:rvb i="375"/>
        </ext>
      </extLst>
    </bk>
    <bk>
      <extLst>
        <ext uri="{3e2802c4-a4d2-4d8b-9148-e3be6c30e623}">
          <xlrd:rvb i="376"/>
        </ext>
      </extLst>
    </bk>
    <bk>
      <extLst>
        <ext uri="{3e2802c4-a4d2-4d8b-9148-e3be6c30e623}">
          <xlrd:rvb i="377"/>
        </ext>
      </extLst>
    </bk>
    <bk>
      <extLst>
        <ext uri="{3e2802c4-a4d2-4d8b-9148-e3be6c30e623}">
          <xlrd:rvb i="378"/>
        </ext>
      </extLst>
    </bk>
    <bk>
      <extLst>
        <ext uri="{3e2802c4-a4d2-4d8b-9148-e3be6c30e623}">
          <xlrd:rvb i="379"/>
        </ext>
      </extLst>
    </bk>
    <bk>
      <extLst>
        <ext uri="{3e2802c4-a4d2-4d8b-9148-e3be6c30e623}">
          <xlrd:rvb i="380"/>
        </ext>
      </extLst>
    </bk>
    <bk>
      <extLst>
        <ext uri="{3e2802c4-a4d2-4d8b-9148-e3be6c30e623}">
          <xlrd:rvb i="381"/>
        </ext>
      </extLst>
    </bk>
    <bk>
      <extLst>
        <ext uri="{3e2802c4-a4d2-4d8b-9148-e3be6c30e623}">
          <xlrd:rvb i="382"/>
        </ext>
      </extLst>
    </bk>
    <bk>
      <extLst>
        <ext uri="{3e2802c4-a4d2-4d8b-9148-e3be6c30e623}">
          <xlrd:rvb i="383"/>
        </ext>
      </extLst>
    </bk>
    <bk>
      <extLst>
        <ext uri="{3e2802c4-a4d2-4d8b-9148-e3be6c30e623}">
          <xlrd:rvb i="384"/>
        </ext>
      </extLst>
    </bk>
    <bk>
      <extLst>
        <ext uri="{3e2802c4-a4d2-4d8b-9148-e3be6c30e623}">
          <xlrd:rvb i="385"/>
        </ext>
      </extLst>
    </bk>
    <bk>
      <extLst>
        <ext uri="{3e2802c4-a4d2-4d8b-9148-e3be6c30e623}">
          <xlrd:rvb i="386"/>
        </ext>
      </extLst>
    </bk>
    <bk>
      <extLst>
        <ext uri="{3e2802c4-a4d2-4d8b-9148-e3be6c30e623}">
          <xlrd:rvb i="387"/>
        </ext>
      </extLst>
    </bk>
    <bk>
      <extLst>
        <ext uri="{3e2802c4-a4d2-4d8b-9148-e3be6c30e623}">
          <xlrd:rvb i="388"/>
        </ext>
      </extLst>
    </bk>
    <bk>
      <extLst>
        <ext uri="{3e2802c4-a4d2-4d8b-9148-e3be6c30e623}">
          <xlrd:rvb i="389"/>
        </ext>
      </extLst>
    </bk>
    <bk>
      <extLst>
        <ext uri="{3e2802c4-a4d2-4d8b-9148-e3be6c30e623}">
          <xlrd:rvb i="390"/>
        </ext>
      </extLst>
    </bk>
    <bk>
      <extLst>
        <ext uri="{3e2802c4-a4d2-4d8b-9148-e3be6c30e623}">
          <xlrd:rvb i="391"/>
        </ext>
      </extLst>
    </bk>
    <bk>
      <extLst>
        <ext uri="{3e2802c4-a4d2-4d8b-9148-e3be6c30e623}">
          <xlrd:rvb i="392"/>
        </ext>
      </extLst>
    </bk>
    <bk>
      <extLst>
        <ext uri="{3e2802c4-a4d2-4d8b-9148-e3be6c30e623}">
          <xlrd:rvb i="393"/>
        </ext>
      </extLst>
    </bk>
    <bk>
      <extLst>
        <ext uri="{3e2802c4-a4d2-4d8b-9148-e3be6c30e623}">
          <xlrd:rvb i="394"/>
        </ext>
      </extLst>
    </bk>
    <bk>
      <extLst>
        <ext uri="{3e2802c4-a4d2-4d8b-9148-e3be6c30e623}">
          <xlrd:rvb i="395"/>
        </ext>
      </extLst>
    </bk>
    <bk>
      <extLst>
        <ext uri="{3e2802c4-a4d2-4d8b-9148-e3be6c30e623}">
          <xlrd:rvb i="396"/>
        </ext>
      </extLst>
    </bk>
    <bk>
      <extLst>
        <ext uri="{3e2802c4-a4d2-4d8b-9148-e3be6c30e623}">
          <xlrd:rvb i="397"/>
        </ext>
      </extLst>
    </bk>
    <bk>
      <extLst>
        <ext uri="{3e2802c4-a4d2-4d8b-9148-e3be6c30e623}">
          <xlrd:rvb i="398"/>
        </ext>
      </extLst>
    </bk>
    <bk>
      <extLst>
        <ext uri="{3e2802c4-a4d2-4d8b-9148-e3be6c30e623}">
          <xlrd:rvb i="399"/>
        </ext>
      </extLst>
    </bk>
    <bk>
      <extLst>
        <ext uri="{3e2802c4-a4d2-4d8b-9148-e3be6c30e623}">
          <xlrd:rvb i="400"/>
        </ext>
      </extLst>
    </bk>
    <bk>
      <extLst>
        <ext uri="{3e2802c4-a4d2-4d8b-9148-e3be6c30e623}">
          <xlrd:rvb i="401"/>
        </ext>
      </extLst>
    </bk>
    <bk>
      <extLst>
        <ext uri="{3e2802c4-a4d2-4d8b-9148-e3be6c30e623}">
          <xlrd:rvb i="402"/>
        </ext>
      </extLst>
    </bk>
    <bk>
      <extLst>
        <ext uri="{3e2802c4-a4d2-4d8b-9148-e3be6c30e623}">
          <xlrd:rvb i="403"/>
        </ext>
      </extLst>
    </bk>
    <bk>
      <extLst>
        <ext uri="{3e2802c4-a4d2-4d8b-9148-e3be6c30e623}">
          <xlrd:rvb i="404"/>
        </ext>
      </extLst>
    </bk>
    <bk>
      <extLst>
        <ext uri="{3e2802c4-a4d2-4d8b-9148-e3be6c30e623}">
          <xlrd:rvb i="405"/>
        </ext>
      </extLst>
    </bk>
    <bk>
      <extLst>
        <ext uri="{3e2802c4-a4d2-4d8b-9148-e3be6c30e623}">
          <xlrd:rvb i="406"/>
        </ext>
      </extLst>
    </bk>
    <bk>
      <extLst>
        <ext uri="{3e2802c4-a4d2-4d8b-9148-e3be6c30e623}">
          <xlrd:rvb i="407"/>
        </ext>
      </extLst>
    </bk>
    <bk>
      <extLst>
        <ext uri="{3e2802c4-a4d2-4d8b-9148-e3be6c30e623}">
          <xlrd:rvb i="408"/>
        </ext>
      </extLst>
    </bk>
    <bk>
      <extLst>
        <ext uri="{3e2802c4-a4d2-4d8b-9148-e3be6c30e623}">
          <xlrd:rvb i="409"/>
        </ext>
      </extLst>
    </bk>
    <bk>
      <extLst>
        <ext uri="{3e2802c4-a4d2-4d8b-9148-e3be6c30e623}">
          <xlrd:rvb i="410"/>
        </ext>
      </extLst>
    </bk>
    <bk>
      <extLst>
        <ext uri="{3e2802c4-a4d2-4d8b-9148-e3be6c30e623}">
          <xlrd:rvb i="411"/>
        </ext>
      </extLst>
    </bk>
    <bk>
      <extLst>
        <ext uri="{3e2802c4-a4d2-4d8b-9148-e3be6c30e623}">
          <xlrd:rvb i="412"/>
        </ext>
      </extLst>
    </bk>
    <bk>
      <extLst>
        <ext uri="{3e2802c4-a4d2-4d8b-9148-e3be6c30e623}">
          <xlrd:rvb i="413"/>
        </ext>
      </extLst>
    </bk>
    <bk>
      <extLst>
        <ext uri="{3e2802c4-a4d2-4d8b-9148-e3be6c30e623}">
          <xlrd:rvb i="414"/>
        </ext>
      </extLst>
    </bk>
    <bk>
      <extLst>
        <ext uri="{3e2802c4-a4d2-4d8b-9148-e3be6c30e623}">
          <xlrd:rvb i="415"/>
        </ext>
      </extLst>
    </bk>
    <bk>
      <extLst>
        <ext uri="{3e2802c4-a4d2-4d8b-9148-e3be6c30e623}">
          <xlrd:rvb i="416"/>
        </ext>
      </extLst>
    </bk>
    <bk>
      <extLst>
        <ext uri="{3e2802c4-a4d2-4d8b-9148-e3be6c30e623}">
          <xlrd:rvb i="417"/>
        </ext>
      </extLst>
    </bk>
    <bk>
      <extLst>
        <ext uri="{3e2802c4-a4d2-4d8b-9148-e3be6c30e623}">
          <xlrd:rvb i="418"/>
        </ext>
      </extLst>
    </bk>
    <bk>
      <extLst>
        <ext uri="{3e2802c4-a4d2-4d8b-9148-e3be6c30e623}">
          <xlrd:rvb i="419"/>
        </ext>
      </extLst>
    </bk>
    <bk>
      <extLst>
        <ext uri="{3e2802c4-a4d2-4d8b-9148-e3be6c30e623}">
          <xlrd:rvb i="420"/>
        </ext>
      </extLst>
    </bk>
    <bk>
      <extLst>
        <ext uri="{3e2802c4-a4d2-4d8b-9148-e3be6c30e623}">
          <xlrd:rvb i="421"/>
        </ext>
      </extLst>
    </bk>
    <bk>
      <extLst>
        <ext uri="{3e2802c4-a4d2-4d8b-9148-e3be6c30e623}">
          <xlrd:rvb i="422"/>
        </ext>
      </extLst>
    </bk>
    <bk>
      <extLst>
        <ext uri="{3e2802c4-a4d2-4d8b-9148-e3be6c30e623}">
          <xlrd:rvb i="423"/>
        </ext>
      </extLst>
    </bk>
    <bk>
      <extLst>
        <ext uri="{3e2802c4-a4d2-4d8b-9148-e3be6c30e623}">
          <xlrd:rvb i="424"/>
        </ext>
      </extLst>
    </bk>
    <bk>
      <extLst>
        <ext uri="{3e2802c4-a4d2-4d8b-9148-e3be6c30e623}">
          <xlrd:rvb i="425"/>
        </ext>
      </extLst>
    </bk>
    <bk>
      <extLst>
        <ext uri="{3e2802c4-a4d2-4d8b-9148-e3be6c30e623}">
          <xlrd:rvb i="426"/>
        </ext>
      </extLst>
    </bk>
    <bk>
      <extLst>
        <ext uri="{3e2802c4-a4d2-4d8b-9148-e3be6c30e623}">
          <xlrd:rvb i="427"/>
        </ext>
      </extLst>
    </bk>
    <bk>
      <extLst>
        <ext uri="{3e2802c4-a4d2-4d8b-9148-e3be6c30e623}">
          <xlrd:rvb i="428"/>
        </ext>
      </extLst>
    </bk>
    <bk>
      <extLst>
        <ext uri="{3e2802c4-a4d2-4d8b-9148-e3be6c30e623}">
          <xlrd:rvb i="429"/>
        </ext>
      </extLst>
    </bk>
    <bk>
      <extLst>
        <ext uri="{3e2802c4-a4d2-4d8b-9148-e3be6c30e623}">
          <xlrd:rvb i="430"/>
        </ext>
      </extLst>
    </bk>
    <bk>
      <extLst>
        <ext uri="{3e2802c4-a4d2-4d8b-9148-e3be6c30e623}">
          <xlrd:rvb i="431"/>
        </ext>
      </extLst>
    </bk>
    <bk>
      <extLst>
        <ext uri="{3e2802c4-a4d2-4d8b-9148-e3be6c30e623}">
          <xlrd:rvb i="432"/>
        </ext>
      </extLst>
    </bk>
    <bk>
      <extLst>
        <ext uri="{3e2802c4-a4d2-4d8b-9148-e3be6c30e623}">
          <xlrd:rvb i="433"/>
        </ext>
      </extLst>
    </bk>
    <bk>
      <extLst>
        <ext uri="{3e2802c4-a4d2-4d8b-9148-e3be6c30e623}">
          <xlrd:rvb i="434"/>
        </ext>
      </extLst>
    </bk>
    <bk>
      <extLst>
        <ext uri="{3e2802c4-a4d2-4d8b-9148-e3be6c30e623}">
          <xlrd:rvb i="435"/>
        </ext>
      </extLst>
    </bk>
    <bk>
      <extLst>
        <ext uri="{3e2802c4-a4d2-4d8b-9148-e3be6c30e623}">
          <xlrd:rvb i="436"/>
        </ext>
      </extLst>
    </bk>
    <bk>
      <extLst>
        <ext uri="{3e2802c4-a4d2-4d8b-9148-e3be6c30e623}">
          <xlrd:rvb i="437"/>
        </ext>
      </extLst>
    </bk>
    <bk>
      <extLst>
        <ext uri="{3e2802c4-a4d2-4d8b-9148-e3be6c30e623}">
          <xlrd:rvb i="438"/>
        </ext>
      </extLst>
    </bk>
    <bk>
      <extLst>
        <ext uri="{3e2802c4-a4d2-4d8b-9148-e3be6c30e623}">
          <xlrd:rvb i="439"/>
        </ext>
      </extLst>
    </bk>
    <bk>
      <extLst>
        <ext uri="{3e2802c4-a4d2-4d8b-9148-e3be6c30e623}">
          <xlrd:rvb i="440"/>
        </ext>
      </extLst>
    </bk>
    <bk>
      <extLst>
        <ext uri="{3e2802c4-a4d2-4d8b-9148-e3be6c30e623}">
          <xlrd:rvb i="441"/>
        </ext>
      </extLst>
    </bk>
    <bk>
      <extLst>
        <ext uri="{3e2802c4-a4d2-4d8b-9148-e3be6c30e623}">
          <xlrd:rvb i="442"/>
        </ext>
      </extLst>
    </bk>
    <bk>
      <extLst>
        <ext uri="{3e2802c4-a4d2-4d8b-9148-e3be6c30e623}">
          <xlrd:rvb i="443"/>
        </ext>
      </extLst>
    </bk>
    <bk>
      <extLst>
        <ext uri="{3e2802c4-a4d2-4d8b-9148-e3be6c30e623}">
          <xlrd:rvb i="444"/>
        </ext>
      </extLst>
    </bk>
    <bk>
      <extLst>
        <ext uri="{3e2802c4-a4d2-4d8b-9148-e3be6c30e623}">
          <xlrd:rvb i="445"/>
        </ext>
      </extLst>
    </bk>
    <bk>
      <extLst>
        <ext uri="{3e2802c4-a4d2-4d8b-9148-e3be6c30e623}">
          <xlrd:rvb i="446"/>
        </ext>
      </extLst>
    </bk>
    <bk>
      <extLst>
        <ext uri="{3e2802c4-a4d2-4d8b-9148-e3be6c30e623}">
          <xlrd:rvb i="447"/>
        </ext>
      </extLst>
    </bk>
    <bk>
      <extLst>
        <ext uri="{3e2802c4-a4d2-4d8b-9148-e3be6c30e623}">
          <xlrd:rvb i="448"/>
        </ext>
      </extLst>
    </bk>
    <bk>
      <extLst>
        <ext uri="{3e2802c4-a4d2-4d8b-9148-e3be6c30e623}">
          <xlrd:rvb i="449"/>
        </ext>
      </extLst>
    </bk>
    <bk>
      <extLst>
        <ext uri="{3e2802c4-a4d2-4d8b-9148-e3be6c30e623}">
          <xlrd:rvb i="450"/>
        </ext>
      </extLst>
    </bk>
    <bk>
      <extLst>
        <ext uri="{3e2802c4-a4d2-4d8b-9148-e3be6c30e623}">
          <xlrd:rvb i="451"/>
        </ext>
      </extLst>
    </bk>
    <bk>
      <extLst>
        <ext uri="{3e2802c4-a4d2-4d8b-9148-e3be6c30e623}">
          <xlrd:rvb i="452"/>
        </ext>
      </extLst>
    </bk>
    <bk>
      <extLst>
        <ext uri="{3e2802c4-a4d2-4d8b-9148-e3be6c30e623}">
          <xlrd:rvb i="453"/>
        </ext>
      </extLst>
    </bk>
    <bk>
      <extLst>
        <ext uri="{3e2802c4-a4d2-4d8b-9148-e3be6c30e623}">
          <xlrd:rvb i="454"/>
        </ext>
      </extLst>
    </bk>
    <bk>
      <extLst>
        <ext uri="{3e2802c4-a4d2-4d8b-9148-e3be6c30e623}">
          <xlrd:rvb i="455"/>
        </ext>
      </extLst>
    </bk>
    <bk>
      <extLst>
        <ext uri="{3e2802c4-a4d2-4d8b-9148-e3be6c30e623}">
          <xlrd:rvb i="456"/>
        </ext>
      </extLst>
    </bk>
    <bk>
      <extLst>
        <ext uri="{3e2802c4-a4d2-4d8b-9148-e3be6c30e623}">
          <xlrd:rvb i="457"/>
        </ext>
      </extLst>
    </bk>
    <bk>
      <extLst>
        <ext uri="{3e2802c4-a4d2-4d8b-9148-e3be6c30e623}">
          <xlrd:rvb i="458"/>
        </ext>
      </extLst>
    </bk>
    <bk>
      <extLst>
        <ext uri="{3e2802c4-a4d2-4d8b-9148-e3be6c30e623}">
          <xlrd:rvb i="459"/>
        </ext>
      </extLst>
    </bk>
    <bk>
      <extLst>
        <ext uri="{3e2802c4-a4d2-4d8b-9148-e3be6c30e623}">
          <xlrd:rvb i="460"/>
        </ext>
      </extLst>
    </bk>
    <bk>
      <extLst>
        <ext uri="{3e2802c4-a4d2-4d8b-9148-e3be6c30e623}">
          <xlrd:rvb i="461"/>
        </ext>
      </extLst>
    </bk>
    <bk>
      <extLst>
        <ext uri="{3e2802c4-a4d2-4d8b-9148-e3be6c30e623}">
          <xlrd:rvb i="462"/>
        </ext>
      </extLst>
    </bk>
    <bk>
      <extLst>
        <ext uri="{3e2802c4-a4d2-4d8b-9148-e3be6c30e623}">
          <xlrd:rvb i="463"/>
        </ext>
      </extLst>
    </bk>
    <bk>
      <extLst>
        <ext uri="{3e2802c4-a4d2-4d8b-9148-e3be6c30e623}">
          <xlrd:rvb i="464"/>
        </ext>
      </extLst>
    </bk>
    <bk>
      <extLst>
        <ext uri="{3e2802c4-a4d2-4d8b-9148-e3be6c30e623}">
          <xlrd:rvb i="465"/>
        </ext>
      </extLst>
    </bk>
    <bk>
      <extLst>
        <ext uri="{3e2802c4-a4d2-4d8b-9148-e3be6c30e623}">
          <xlrd:rvb i="466"/>
        </ext>
      </extLst>
    </bk>
    <bk>
      <extLst>
        <ext uri="{3e2802c4-a4d2-4d8b-9148-e3be6c30e623}">
          <xlrd:rvb i="467"/>
        </ext>
      </extLst>
    </bk>
    <bk>
      <extLst>
        <ext uri="{3e2802c4-a4d2-4d8b-9148-e3be6c30e623}">
          <xlrd:rvb i="468"/>
        </ext>
      </extLst>
    </bk>
    <bk>
      <extLst>
        <ext uri="{3e2802c4-a4d2-4d8b-9148-e3be6c30e623}">
          <xlrd:rvb i="469"/>
        </ext>
      </extLst>
    </bk>
    <bk>
      <extLst>
        <ext uri="{3e2802c4-a4d2-4d8b-9148-e3be6c30e623}">
          <xlrd:rvb i="470"/>
        </ext>
      </extLst>
    </bk>
    <bk>
      <extLst>
        <ext uri="{3e2802c4-a4d2-4d8b-9148-e3be6c30e623}">
          <xlrd:rvb i="471"/>
        </ext>
      </extLst>
    </bk>
    <bk>
      <extLst>
        <ext uri="{3e2802c4-a4d2-4d8b-9148-e3be6c30e623}">
          <xlrd:rvb i="472"/>
        </ext>
      </extLst>
    </bk>
    <bk>
      <extLst>
        <ext uri="{3e2802c4-a4d2-4d8b-9148-e3be6c30e623}">
          <xlrd:rvb i="473"/>
        </ext>
      </extLst>
    </bk>
    <bk>
      <extLst>
        <ext uri="{3e2802c4-a4d2-4d8b-9148-e3be6c30e623}">
          <xlrd:rvb i="474"/>
        </ext>
      </extLst>
    </bk>
    <bk>
      <extLst>
        <ext uri="{3e2802c4-a4d2-4d8b-9148-e3be6c30e623}">
          <xlrd:rvb i="475"/>
        </ext>
      </extLst>
    </bk>
    <bk>
      <extLst>
        <ext uri="{3e2802c4-a4d2-4d8b-9148-e3be6c30e623}">
          <xlrd:rvb i="476"/>
        </ext>
      </extLst>
    </bk>
    <bk>
      <extLst>
        <ext uri="{3e2802c4-a4d2-4d8b-9148-e3be6c30e623}">
          <xlrd:rvb i="477"/>
        </ext>
      </extLst>
    </bk>
    <bk>
      <extLst>
        <ext uri="{3e2802c4-a4d2-4d8b-9148-e3be6c30e623}">
          <xlrd:rvb i="478"/>
        </ext>
      </extLst>
    </bk>
    <bk>
      <extLst>
        <ext uri="{3e2802c4-a4d2-4d8b-9148-e3be6c30e623}">
          <xlrd:rvb i="479"/>
        </ext>
      </extLst>
    </bk>
    <bk>
      <extLst>
        <ext uri="{3e2802c4-a4d2-4d8b-9148-e3be6c30e623}">
          <xlrd:rvb i="480"/>
        </ext>
      </extLst>
    </bk>
    <bk>
      <extLst>
        <ext uri="{3e2802c4-a4d2-4d8b-9148-e3be6c30e623}">
          <xlrd:rvb i="481"/>
        </ext>
      </extLst>
    </bk>
    <bk>
      <extLst>
        <ext uri="{3e2802c4-a4d2-4d8b-9148-e3be6c30e623}">
          <xlrd:rvb i="482"/>
        </ext>
      </extLst>
    </bk>
    <bk>
      <extLst>
        <ext uri="{3e2802c4-a4d2-4d8b-9148-e3be6c30e623}">
          <xlrd:rvb i="483"/>
        </ext>
      </extLst>
    </bk>
    <bk>
      <extLst>
        <ext uri="{3e2802c4-a4d2-4d8b-9148-e3be6c30e623}">
          <xlrd:rvb i="484"/>
        </ext>
      </extLst>
    </bk>
    <bk>
      <extLst>
        <ext uri="{3e2802c4-a4d2-4d8b-9148-e3be6c30e623}">
          <xlrd:rvb i="485"/>
        </ext>
      </extLst>
    </bk>
    <bk>
      <extLst>
        <ext uri="{3e2802c4-a4d2-4d8b-9148-e3be6c30e623}">
          <xlrd:rvb i="486"/>
        </ext>
      </extLst>
    </bk>
    <bk>
      <extLst>
        <ext uri="{3e2802c4-a4d2-4d8b-9148-e3be6c30e623}">
          <xlrd:rvb i="487"/>
        </ext>
      </extLst>
    </bk>
    <bk>
      <extLst>
        <ext uri="{3e2802c4-a4d2-4d8b-9148-e3be6c30e623}">
          <xlrd:rvb i="488"/>
        </ext>
      </extLst>
    </bk>
    <bk>
      <extLst>
        <ext uri="{3e2802c4-a4d2-4d8b-9148-e3be6c30e623}">
          <xlrd:rvb i="489"/>
        </ext>
      </extLst>
    </bk>
    <bk>
      <extLst>
        <ext uri="{3e2802c4-a4d2-4d8b-9148-e3be6c30e623}">
          <xlrd:rvb i="490"/>
        </ext>
      </extLst>
    </bk>
    <bk>
      <extLst>
        <ext uri="{3e2802c4-a4d2-4d8b-9148-e3be6c30e623}">
          <xlrd:rvb i="491"/>
        </ext>
      </extLst>
    </bk>
    <bk>
      <extLst>
        <ext uri="{3e2802c4-a4d2-4d8b-9148-e3be6c30e623}">
          <xlrd:rvb i="492"/>
        </ext>
      </extLst>
    </bk>
    <bk>
      <extLst>
        <ext uri="{3e2802c4-a4d2-4d8b-9148-e3be6c30e623}">
          <xlrd:rvb i="493"/>
        </ext>
      </extLst>
    </bk>
    <bk>
      <extLst>
        <ext uri="{3e2802c4-a4d2-4d8b-9148-e3be6c30e623}">
          <xlrd:rvb i="494"/>
        </ext>
      </extLst>
    </bk>
    <bk>
      <extLst>
        <ext uri="{3e2802c4-a4d2-4d8b-9148-e3be6c30e623}">
          <xlrd:rvb i="495"/>
        </ext>
      </extLst>
    </bk>
    <bk>
      <extLst>
        <ext uri="{3e2802c4-a4d2-4d8b-9148-e3be6c30e623}">
          <xlrd:rvb i="496"/>
        </ext>
      </extLst>
    </bk>
    <bk>
      <extLst>
        <ext uri="{3e2802c4-a4d2-4d8b-9148-e3be6c30e623}">
          <xlrd:rvb i="497"/>
        </ext>
      </extLst>
    </bk>
    <bk>
      <extLst>
        <ext uri="{3e2802c4-a4d2-4d8b-9148-e3be6c30e623}">
          <xlrd:rvb i="498"/>
        </ext>
      </extLst>
    </bk>
    <bk>
      <extLst>
        <ext uri="{3e2802c4-a4d2-4d8b-9148-e3be6c30e623}">
          <xlrd:rvb i="499"/>
        </ext>
      </extLst>
    </bk>
    <bk>
      <extLst>
        <ext uri="{3e2802c4-a4d2-4d8b-9148-e3be6c30e623}">
          <xlrd:rvb i="500"/>
        </ext>
      </extLst>
    </bk>
    <bk>
      <extLst>
        <ext uri="{3e2802c4-a4d2-4d8b-9148-e3be6c30e623}">
          <xlrd:rvb i="501"/>
        </ext>
      </extLst>
    </bk>
    <bk>
      <extLst>
        <ext uri="{3e2802c4-a4d2-4d8b-9148-e3be6c30e623}">
          <xlrd:rvb i="502"/>
        </ext>
      </extLst>
    </bk>
    <bk>
      <extLst>
        <ext uri="{3e2802c4-a4d2-4d8b-9148-e3be6c30e623}">
          <xlrd:rvb i="503"/>
        </ext>
      </extLst>
    </bk>
    <bk>
      <extLst>
        <ext uri="{3e2802c4-a4d2-4d8b-9148-e3be6c30e623}">
          <xlrd:rvb i="504"/>
        </ext>
      </extLst>
    </bk>
    <bk>
      <extLst>
        <ext uri="{3e2802c4-a4d2-4d8b-9148-e3be6c30e623}">
          <xlrd:rvb i="505"/>
        </ext>
      </extLst>
    </bk>
    <bk>
      <extLst>
        <ext uri="{3e2802c4-a4d2-4d8b-9148-e3be6c30e623}">
          <xlrd:rvb i="506"/>
        </ext>
      </extLst>
    </bk>
    <bk>
      <extLst>
        <ext uri="{3e2802c4-a4d2-4d8b-9148-e3be6c30e623}">
          <xlrd:rvb i="507"/>
        </ext>
      </extLst>
    </bk>
    <bk>
      <extLst>
        <ext uri="{3e2802c4-a4d2-4d8b-9148-e3be6c30e623}">
          <xlrd:rvb i="508"/>
        </ext>
      </extLst>
    </bk>
    <bk>
      <extLst>
        <ext uri="{3e2802c4-a4d2-4d8b-9148-e3be6c30e623}">
          <xlrd:rvb i="509"/>
        </ext>
      </extLst>
    </bk>
    <bk>
      <extLst>
        <ext uri="{3e2802c4-a4d2-4d8b-9148-e3be6c30e623}">
          <xlrd:rvb i="510"/>
        </ext>
      </extLst>
    </bk>
    <bk>
      <extLst>
        <ext uri="{3e2802c4-a4d2-4d8b-9148-e3be6c30e623}">
          <xlrd:rvb i="511"/>
        </ext>
      </extLst>
    </bk>
    <bk>
      <extLst>
        <ext uri="{3e2802c4-a4d2-4d8b-9148-e3be6c30e623}">
          <xlrd:rvb i="512"/>
        </ext>
      </extLst>
    </bk>
    <bk>
      <extLst>
        <ext uri="{3e2802c4-a4d2-4d8b-9148-e3be6c30e623}">
          <xlrd:rvb i="513"/>
        </ext>
      </extLst>
    </bk>
    <bk>
      <extLst>
        <ext uri="{3e2802c4-a4d2-4d8b-9148-e3be6c30e623}">
          <xlrd:rvb i="514"/>
        </ext>
      </extLst>
    </bk>
    <bk>
      <extLst>
        <ext uri="{3e2802c4-a4d2-4d8b-9148-e3be6c30e623}">
          <xlrd:rvb i="515"/>
        </ext>
      </extLst>
    </bk>
    <bk>
      <extLst>
        <ext uri="{3e2802c4-a4d2-4d8b-9148-e3be6c30e623}">
          <xlrd:rvb i="516"/>
        </ext>
      </extLst>
    </bk>
    <bk>
      <extLst>
        <ext uri="{3e2802c4-a4d2-4d8b-9148-e3be6c30e623}">
          <xlrd:rvb i="517"/>
        </ext>
      </extLst>
    </bk>
    <bk>
      <extLst>
        <ext uri="{3e2802c4-a4d2-4d8b-9148-e3be6c30e623}">
          <xlrd:rvb i="518"/>
        </ext>
      </extLst>
    </bk>
    <bk>
      <extLst>
        <ext uri="{3e2802c4-a4d2-4d8b-9148-e3be6c30e623}">
          <xlrd:rvb i="519"/>
        </ext>
      </extLst>
    </bk>
    <bk>
      <extLst>
        <ext uri="{3e2802c4-a4d2-4d8b-9148-e3be6c30e623}">
          <xlrd:rvb i="520"/>
        </ext>
      </extLst>
    </bk>
    <bk>
      <extLst>
        <ext uri="{3e2802c4-a4d2-4d8b-9148-e3be6c30e623}">
          <xlrd:rvb i="521"/>
        </ext>
      </extLst>
    </bk>
    <bk>
      <extLst>
        <ext uri="{3e2802c4-a4d2-4d8b-9148-e3be6c30e623}">
          <xlrd:rvb i="522"/>
        </ext>
      </extLst>
    </bk>
    <bk>
      <extLst>
        <ext uri="{3e2802c4-a4d2-4d8b-9148-e3be6c30e623}">
          <xlrd:rvb i="523"/>
        </ext>
      </extLst>
    </bk>
    <bk>
      <extLst>
        <ext uri="{3e2802c4-a4d2-4d8b-9148-e3be6c30e623}">
          <xlrd:rvb i="524"/>
        </ext>
      </extLst>
    </bk>
    <bk>
      <extLst>
        <ext uri="{3e2802c4-a4d2-4d8b-9148-e3be6c30e623}">
          <xlrd:rvb i="525"/>
        </ext>
      </extLst>
    </bk>
    <bk>
      <extLst>
        <ext uri="{3e2802c4-a4d2-4d8b-9148-e3be6c30e623}">
          <xlrd:rvb i="526"/>
        </ext>
      </extLst>
    </bk>
    <bk>
      <extLst>
        <ext uri="{3e2802c4-a4d2-4d8b-9148-e3be6c30e623}">
          <xlrd:rvb i="527"/>
        </ext>
      </extLst>
    </bk>
    <bk>
      <extLst>
        <ext uri="{3e2802c4-a4d2-4d8b-9148-e3be6c30e623}">
          <xlrd:rvb i="528"/>
        </ext>
      </extLst>
    </bk>
    <bk>
      <extLst>
        <ext uri="{3e2802c4-a4d2-4d8b-9148-e3be6c30e623}">
          <xlrd:rvb i="529"/>
        </ext>
      </extLst>
    </bk>
    <bk>
      <extLst>
        <ext uri="{3e2802c4-a4d2-4d8b-9148-e3be6c30e623}">
          <xlrd:rvb i="530"/>
        </ext>
      </extLst>
    </bk>
    <bk>
      <extLst>
        <ext uri="{3e2802c4-a4d2-4d8b-9148-e3be6c30e623}">
          <xlrd:rvb i="531"/>
        </ext>
      </extLst>
    </bk>
    <bk>
      <extLst>
        <ext uri="{3e2802c4-a4d2-4d8b-9148-e3be6c30e623}">
          <xlrd:rvb i="532"/>
        </ext>
      </extLst>
    </bk>
    <bk>
      <extLst>
        <ext uri="{3e2802c4-a4d2-4d8b-9148-e3be6c30e623}">
          <xlrd:rvb i="533"/>
        </ext>
      </extLst>
    </bk>
    <bk>
      <extLst>
        <ext uri="{3e2802c4-a4d2-4d8b-9148-e3be6c30e623}">
          <xlrd:rvb i="534"/>
        </ext>
      </extLst>
    </bk>
    <bk>
      <extLst>
        <ext uri="{3e2802c4-a4d2-4d8b-9148-e3be6c30e623}">
          <xlrd:rvb i="535"/>
        </ext>
      </extLst>
    </bk>
    <bk>
      <extLst>
        <ext uri="{3e2802c4-a4d2-4d8b-9148-e3be6c30e623}">
          <xlrd:rvb i="536"/>
        </ext>
      </extLst>
    </bk>
    <bk>
      <extLst>
        <ext uri="{3e2802c4-a4d2-4d8b-9148-e3be6c30e623}">
          <xlrd:rvb i="537"/>
        </ext>
      </extLst>
    </bk>
    <bk>
      <extLst>
        <ext uri="{3e2802c4-a4d2-4d8b-9148-e3be6c30e623}">
          <xlrd:rvb i="538"/>
        </ext>
      </extLst>
    </bk>
    <bk>
      <extLst>
        <ext uri="{3e2802c4-a4d2-4d8b-9148-e3be6c30e623}">
          <xlrd:rvb i="539"/>
        </ext>
      </extLst>
    </bk>
    <bk>
      <extLst>
        <ext uri="{3e2802c4-a4d2-4d8b-9148-e3be6c30e623}">
          <xlrd:rvb i="540"/>
        </ext>
      </extLst>
    </bk>
    <bk>
      <extLst>
        <ext uri="{3e2802c4-a4d2-4d8b-9148-e3be6c30e623}">
          <xlrd:rvb i="541"/>
        </ext>
      </extLst>
    </bk>
    <bk>
      <extLst>
        <ext uri="{3e2802c4-a4d2-4d8b-9148-e3be6c30e623}">
          <xlrd:rvb i="542"/>
        </ext>
      </extLst>
    </bk>
    <bk>
      <extLst>
        <ext uri="{3e2802c4-a4d2-4d8b-9148-e3be6c30e623}">
          <xlrd:rvb i="543"/>
        </ext>
      </extLst>
    </bk>
    <bk>
      <extLst>
        <ext uri="{3e2802c4-a4d2-4d8b-9148-e3be6c30e623}">
          <xlrd:rvb i="544"/>
        </ext>
      </extLst>
    </bk>
    <bk>
      <extLst>
        <ext uri="{3e2802c4-a4d2-4d8b-9148-e3be6c30e623}">
          <xlrd:rvb i="545"/>
        </ext>
      </extLst>
    </bk>
    <bk>
      <extLst>
        <ext uri="{3e2802c4-a4d2-4d8b-9148-e3be6c30e623}">
          <xlrd:rvb i="546"/>
        </ext>
      </extLst>
    </bk>
    <bk>
      <extLst>
        <ext uri="{3e2802c4-a4d2-4d8b-9148-e3be6c30e623}">
          <xlrd:rvb i="547"/>
        </ext>
      </extLst>
    </bk>
    <bk>
      <extLst>
        <ext uri="{3e2802c4-a4d2-4d8b-9148-e3be6c30e623}">
          <xlrd:rvb i="548"/>
        </ext>
      </extLst>
    </bk>
    <bk>
      <extLst>
        <ext uri="{3e2802c4-a4d2-4d8b-9148-e3be6c30e623}">
          <xlrd:rvb i="549"/>
        </ext>
      </extLst>
    </bk>
    <bk>
      <extLst>
        <ext uri="{3e2802c4-a4d2-4d8b-9148-e3be6c30e623}">
          <xlrd:rvb i="550"/>
        </ext>
      </extLst>
    </bk>
    <bk>
      <extLst>
        <ext uri="{3e2802c4-a4d2-4d8b-9148-e3be6c30e623}">
          <xlrd:rvb i="551"/>
        </ext>
      </extLst>
    </bk>
    <bk>
      <extLst>
        <ext uri="{3e2802c4-a4d2-4d8b-9148-e3be6c30e623}">
          <xlrd:rvb i="552"/>
        </ext>
      </extLst>
    </bk>
    <bk>
      <extLst>
        <ext uri="{3e2802c4-a4d2-4d8b-9148-e3be6c30e623}">
          <xlrd:rvb i="553"/>
        </ext>
      </extLst>
    </bk>
    <bk>
      <extLst>
        <ext uri="{3e2802c4-a4d2-4d8b-9148-e3be6c30e623}">
          <xlrd:rvb i="554"/>
        </ext>
      </extLst>
    </bk>
    <bk>
      <extLst>
        <ext uri="{3e2802c4-a4d2-4d8b-9148-e3be6c30e623}">
          <xlrd:rvb i="555"/>
        </ext>
      </extLst>
    </bk>
    <bk>
      <extLst>
        <ext uri="{3e2802c4-a4d2-4d8b-9148-e3be6c30e623}">
          <xlrd:rvb i="556"/>
        </ext>
      </extLst>
    </bk>
    <bk>
      <extLst>
        <ext uri="{3e2802c4-a4d2-4d8b-9148-e3be6c30e623}">
          <xlrd:rvb i="557"/>
        </ext>
      </extLst>
    </bk>
    <bk>
      <extLst>
        <ext uri="{3e2802c4-a4d2-4d8b-9148-e3be6c30e623}">
          <xlrd:rvb i="558"/>
        </ext>
      </extLst>
    </bk>
    <bk>
      <extLst>
        <ext uri="{3e2802c4-a4d2-4d8b-9148-e3be6c30e623}">
          <xlrd:rvb i="559"/>
        </ext>
      </extLst>
    </bk>
    <bk>
      <extLst>
        <ext uri="{3e2802c4-a4d2-4d8b-9148-e3be6c30e623}">
          <xlrd:rvb i="560"/>
        </ext>
      </extLst>
    </bk>
    <bk>
      <extLst>
        <ext uri="{3e2802c4-a4d2-4d8b-9148-e3be6c30e623}">
          <xlrd:rvb i="561"/>
        </ext>
      </extLst>
    </bk>
    <bk>
      <extLst>
        <ext uri="{3e2802c4-a4d2-4d8b-9148-e3be6c30e623}">
          <xlrd:rvb i="562"/>
        </ext>
      </extLst>
    </bk>
    <bk>
      <extLst>
        <ext uri="{3e2802c4-a4d2-4d8b-9148-e3be6c30e623}">
          <xlrd:rvb i="563"/>
        </ext>
      </extLst>
    </bk>
    <bk>
      <extLst>
        <ext uri="{3e2802c4-a4d2-4d8b-9148-e3be6c30e623}">
          <xlrd:rvb i="564"/>
        </ext>
      </extLst>
    </bk>
    <bk>
      <extLst>
        <ext uri="{3e2802c4-a4d2-4d8b-9148-e3be6c30e623}">
          <xlrd:rvb i="565"/>
        </ext>
      </extLst>
    </bk>
    <bk>
      <extLst>
        <ext uri="{3e2802c4-a4d2-4d8b-9148-e3be6c30e623}">
          <xlrd:rvb i="566"/>
        </ext>
      </extLst>
    </bk>
    <bk>
      <extLst>
        <ext uri="{3e2802c4-a4d2-4d8b-9148-e3be6c30e623}">
          <xlrd:rvb i="567"/>
        </ext>
      </extLst>
    </bk>
    <bk>
      <extLst>
        <ext uri="{3e2802c4-a4d2-4d8b-9148-e3be6c30e623}">
          <xlrd:rvb i="568"/>
        </ext>
      </extLst>
    </bk>
    <bk>
      <extLst>
        <ext uri="{3e2802c4-a4d2-4d8b-9148-e3be6c30e623}">
          <xlrd:rvb i="569"/>
        </ext>
      </extLst>
    </bk>
    <bk>
      <extLst>
        <ext uri="{3e2802c4-a4d2-4d8b-9148-e3be6c30e623}">
          <xlrd:rvb i="570"/>
        </ext>
      </extLst>
    </bk>
    <bk>
      <extLst>
        <ext uri="{3e2802c4-a4d2-4d8b-9148-e3be6c30e623}">
          <xlrd:rvb i="571"/>
        </ext>
      </extLst>
    </bk>
    <bk>
      <extLst>
        <ext uri="{3e2802c4-a4d2-4d8b-9148-e3be6c30e623}">
          <xlrd:rvb i="572"/>
        </ext>
      </extLst>
    </bk>
    <bk>
      <extLst>
        <ext uri="{3e2802c4-a4d2-4d8b-9148-e3be6c30e623}">
          <xlrd:rvb i="573"/>
        </ext>
      </extLst>
    </bk>
    <bk>
      <extLst>
        <ext uri="{3e2802c4-a4d2-4d8b-9148-e3be6c30e623}">
          <xlrd:rvb i="574"/>
        </ext>
      </extLst>
    </bk>
    <bk>
      <extLst>
        <ext uri="{3e2802c4-a4d2-4d8b-9148-e3be6c30e623}">
          <xlrd:rvb i="575"/>
        </ext>
      </extLst>
    </bk>
    <bk>
      <extLst>
        <ext uri="{3e2802c4-a4d2-4d8b-9148-e3be6c30e623}">
          <xlrd:rvb i="576"/>
        </ext>
      </extLst>
    </bk>
    <bk>
      <extLst>
        <ext uri="{3e2802c4-a4d2-4d8b-9148-e3be6c30e623}">
          <xlrd:rvb i="577"/>
        </ext>
      </extLst>
    </bk>
    <bk>
      <extLst>
        <ext uri="{3e2802c4-a4d2-4d8b-9148-e3be6c30e623}">
          <xlrd:rvb i="578"/>
        </ext>
      </extLst>
    </bk>
    <bk>
      <extLst>
        <ext uri="{3e2802c4-a4d2-4d8b-9148-e3be6c30e623}">
          <xlrd:rvb i="579"/>
        </ext>
      </extLst>
    </bk>
    <bk>
      <extLst>
        <ext uri="{3e2802c4-a4d2-4d8b-9148-e3be6c30e623}">
          <xlrd:rvb i="580"/>
        </ext>
      </extLst>
    </bk>
    <bk>
      <extLst>
        <ext uri="{3e2802c4-a4d2-4d8b-9148-e3be6c30e623}">
          <xlrd:rvb i="581"/>
        </ext>
      </extLst>
    </bk>
    <bk>
      <extLst>
        <ext uri="{3e2802c4-a4d2-4d8b-9148-e3be6c30e623}">
          <xlrd:rvb i="582"/>
        </ext>
      </extLst>
    </bk>
    <bk>
      <extLst>
        <ext uri="{3e2802c4-a4d2-4d8b-9148-e3be6c30e623}">
          <xlrd:rvb i="583"/>
        </ext>
      </extLst>
    </bk>
    <bk>
      <extLst>
        <ext uri="{3e2802c4-a4d2-4d8b-9148-e3be6c30e623}">
          <xlrd:rvb i="584"/>
        </ext>
      </extLst>
    </bk>
    <bk>
      <extLst>
        <ext uri="{3e2802c4-a4d2-4d8b-9148-e3be6c30e623}">
          <xlrd:rvb i="585"/>
        </ext>
      </extLst>
    </bk>
    <bk>
      <extLst>
        <ext uri="{3e2802c4-a4d2-4d8b-9148-e3be6c30e623}">
          <xlrd:rvb i="586"/>
        </ext>
      </extLst>
    </bk>
    <bk>
      <extLst>
        <ext uri="{3e2802c4-a4d2-4d8b-9148-e3be6c30e623}">
          <xlrd:rvb i="587"/>
        </ext>
      </extLst>
    </bk>
    <bk>
      <extLst>
        <ext uri="{3e2802c4-a4d2-4d8b-9148-e3be6c30e623}">
          <xlrd:rvb i="588"/>
        </ext>
      </extLst>
    </bk>
    <bk>
      <extLst>
        <ext uri="{3e2802c4-a4d2-4d8b-9148-e3be6c30e623}">
          <xlrd:rvb i="589"/>
        </ext>
      </extLst>
    </bk>
    <bk>
      <extLst>
        <ext uri="{3e2802c4-a4d2-4d8b-9148-e3be6c30e623}">
          <xlrd:rvb i="590"/>
        </ext>
      </extLst>
    </bk>
    <bk>
      <extLst>
        <ext uri="{3e2802c4-a4d2-4d8b-9148-e3be6c30e623}">
          <xlrd:rvb i="591"/>
        </ext>
      </extLst>
    </bk>
    <bk>
      <extLst>
        <ext uri="{3e2802c4-a4d2-4d8b-9148-e3be6c30e623}">
          <xlrd:rvb i="592"/>
        </ext>
      </extLst>
    </bk>
    <bk>
      <extLst>
        <ext uri="{3e2802c4-a4d2-4d8b-9148-e3be6c30e623}">
          <xlrd:rvb i="593"/>
        </ext>
      </extLst>
    </bk>
    <bk>
      <extLst>
        <ext uri="{3e2802c4-a4d2-4d8b-9148-e3be6c30e623}">
          <xlrd:rvb i="594"/>
        </ext>
      </extLst>
    </bk>
    <bk>
      <extLst>
        <ext uri="{3e2802c4-a4d2-4d8b-9148-e3be6c30e623}">
          <xlrd:rvb i="595"/>
        </ext>
      </extLst>
    </bk>
    <bk>
      <extLst>
        <ext uri="{3e2802c4-a4d2-4d8b-9148-e3be6c30e623}">
          <xlrd:rvb i="596"/>
        </ext>
      </extLst>
    </bk>
    <bk>
      <extLst>
        <ext uri="{3e2802c4-a4d2-4d8b-9148-e3be6c30e623}">
          <xlrd:rvb i="597"/>
        </ext>
      </extLst>
    </bk>
    <bk>
      <extLst>
        <ext uri="{3e2802c4-a4d2-4d8b-9148-e3be6c30e623}">
          <xlrd:rvb i="598"/>
        </ext>
      </extLst>
    </bk>
    <bk>
      <extLst>
        <ext uri="{3e2802c4-a4d2-4d8b-9148-e3be6c30e623}">
          <xlrd:rvb i="599"/>
        </ext>
      </extLst>
    </bk>
    <bk>
      <extLst>
        <ext uri="{3e2802c4-a4d2-4d8b-9148-e3be6c30e623}">
          <xlrd:rvb i="600"/>
        </ext>
      </extLst>
    </bk>
    <bk>
      <extLst>
        <ext uri="{3e2802c4-a4d2-4d8b-9148-e3be6c30e623}">
          <xlrd:rvb i="601"/>
        </ext>
      </extLst>
    </bk>
    <bk>
      <extLst>
        <ext uri="{3e2802c4-a4d2-4d8b-9148-e3be6c30e623}">
          <xlrd:rvb i="602"/>
        </ext>
      </extLst>
    </bk>
    <bk>
      <extLst>
        <ext uri="{3e2802c4-a4d2-4d8b-9148-e3be6c30e623}">
          <xlrd:rvb i="603"/>
        </ext>
      </extLst>
    </bk>
    <bk>
      <extLst>
        <ext uri="{3e2802c4-a4d2-4d8b-9148-e3be6c30e623}">
          <xlrd:rvb i="604"/>
        </ext>
      </extLst>
    </bk>
    <bk>
      <extLst>
        <ext uri="{3e2802c4-a4d2-4d8b-9148-e3be6c30e623}">
          <xlrd:rvb i="605"/>
        </ext>
      </extLst>
    </bk>
    <bk>
      <extLst>
        <ext uri="{3e2802c4-a4d2-4d8b-9148-e3be6c30e623}">
          <xlrd:rvb i="606"/>
        </ext>
      </extLst>
    </bk>
    <bk>
      <extLst>
        <ext uri="{3e2802c4-a4d2-4d8b-9148-e3be6c30e623}">
          <xlrd:rvb i="607"/>
        </ext>
      </extLst>
    </bk>
    <bk>
      <extLst>
        <ext uri="{3e2802c4-a4d2-4d8b-9148-e3be6c30e623}">
          <xlrd:rvb i="608"/>
        </ext>
      </extLst>
    </bk>
    <bk>
      <extLst>
        <ext uri="{3e2802c4-a4d2-4d8b-9148-e3be6c30e623}">
          <xlrd:rvb i="609"/>
        </ext>
      </extLst>
    </bk>
    <bk>
      <extLst>
        <ext uri="{3e2802c4-a4d2-4d8b-9148-e3be6c30e623}">
          <xlrd:rvb i="610"/>
        </ext>
      </extLst>
    </bk>
    <bk>
      <extLst>
        <ext uri="{3e2802c4-a4d2-4d8b-9148-e3be6c30e623}">
          <xlrd:rvb i="611"/>
        </ext>
      </extLst>
    </bk>
    <bk>
      <extLst>
        <ext uri="{3e2802c4-a4d2-4d8b-9148-e3be6c30e623}">
          <xlrd:rvb i="612"/>
        </ext>
      </extLst>
    </bk>
    <bk>
      <extLst>
        <ext uri="{3e2802c4-a4d2-4d8b-9148-e3be6c30e623}">
          <xlrd:rvb i="613"/>
        </ext>
      </extLst>
    </bk>
    <bk>
      <extLst>
        <ext uri="{3e2802c4-a4d2-4d8b-9148-e3be6c30e623}">
          <xlrd:rvb i="614"/>
        </ext>
      </extLst>
    </bk>
    <bk>
      <extLst>
        <ext uri="{3e2802c4-a4d2-4d8b-9148-e3be6c30e623}">
          <xlrd:rvb i="615"/>
        </ext>
      </extLst>
    </bk>
    <bk>
      <extLst>
        <ext uri="{3e2802c4-a4d2-4d8b-9148-e3be6c30e623}">
          <xlrd:rvb i="616"/>
        </ext>
      </extLst>
    </bk>
    <bk>
      <extLst>
        <ext uri="{3e2802c4-a4d2-4d8b-9148-e3be6c30e623}">
          <xlrd:rvb i="617"/>
        </ext>
      </extLst>
    </bk>
    <bk>
      <extLst>
        <ext uri="{3e2802c4-a4d2-4d8b-9148-e3be6c30e623}">
          <xlrd:rvb i="618"/>
        </ext>
      </extLst>
    </bk>
    <bk>
      <extLst>
        <ext uri="{3e2802c4-a4d2-4d8b-9148-e3be6c30e623}">
          <xlrd:rvb i="619"/>
        </ext>
      </extLst>
    </bk>
    <bk>
      <extLst>
        <ext uri="{3e2802c4-a4d2-4d8b-9148-e3be6c30e623}">
          <xlrd:rvb i="620"/>
        </ext>
      </extLst>
    </bk>
    <bk>
      <extLst>
        <ext uri="{3e2802c4-a4d2-4d8b-9148-e3be6c30e623}">
          <xlrd:rvb i="621"/>
        </ext>
      </extLst>
    </bk>
    <bk>
      <extLst>
        <ext uri="{3e2802c4-a4d2-4d8b-9148-e3be6c30e623}">
          <xlrd:rvb i="622"/>
        </ext>
      </extLst>
    </bk>
    <bk>
      <extLst>
        <ext uri="{3e2802c4-a4d2-4d8b-9148-e3be6c30e623}">
          <xlrd:rvb i="623"/>
        </ext>
      </extLst>
    </bk>
    <bk>
      <extLst>
        <ext uri="{3e2802c4-a4d2-4d8b-9148-e3be6c30e623}">
          <xlrd:rvb i="624"/>
        </ext>
      </extLst>
    </bk>
    <bk>
      <extLst>
        <ext uri="{3e2802c4-a4d2-4d8b-9148-e3be6c30e623}">
          <xlrd:rvb i="625"/>
        </ext>
      </extLst>
    </bk>
    <bk>
      <extLst>
        <ext uri="{3e2802c4-a4d2-4d8b-9148-e3be6c30e623}">
          <xlrd:rvb i="626"/>
        </ext>
      </extLst>
    </bk>
    <bk>
      <extLst>
        <ext uri="{3e2802c4-a4d2-4d8b-9148-e3be6c30e623}">
          <xlrd:rvb i="627"/>
        </ext>
      </extLst>
    </bk>
    <bk>
      <extLst>
        <ext uri="{3e2802c4-a4d2-4d8b-9148-e3be6c30e623}">
          <xlrd:rvb i="628"/>
        </ext>
      </extLst>
    </bk>
    <bk>
      <extLst>
        <ext uri="{3e2802c4-a4d2-4d8b-9148-e3be6c30e623}">
          <xlrd:rvb i="629"/>
        </ext>
      </extLst>
    </bk>
    <bk>
      <extLst>
        <ext uri="{3e2802c4-a4d2-4d8b-9148-e3be6c30e623}">
          <xlrd:rvb i="630"/>
        </ext>
      </extLst>
    </bk>
    <bk>
      <extLst>
        <ext uri="{3e2802c4-a4d2-4d8b-9148-e3be6c30e623}">
          <xlrd:rvb i="631"/>
        </ext>
      </extLst>
    </bk>
    <bk>
      <extLst>
        <ext uri="{3e2802c4-a4d2-4d8b-9148-e3be6c30e623}">
          <xlrd:rvb i="632"/>
        </ext>
      </extLst>
    </bk>
    <bk>
      <extLst>
        <ext uri="{3e2802c4-a4d2-4d8b-9148-e3be6c30e623}">
          <xlrd:rvb i="633"/>
        </ext>
      </extLst>
    </bk>
    <bk>
      <extLst>
        <ext uri="{3e2802c4-a4d2-4d8b-9148-e3be6c30e623}">
          <xlrd:rvb i="634"/>
        </ext>
      </extLst>
    </bk>
    <bk>
      <extLst>
        <ext uri="{3e2802c4-a4d2-4d8b-9148-e3be6c30e623}">
          <xlrd:rvb i="635"/>
        </ext>
      </extLst>
    </bk>
    <bk>
      <extLst>
        <ext uri="{3e2802c4-a4d2-4d8b-9148-e3be6c30e623}">
          <xlrd:rvb i="636"/>
        </ext>
      </extLst>
    </bk>
    <bk>
      <extLst>
        <ext uri="{3e2802c4-a4d2-4d8b-9148-e3be6c30e623}">
          <xlrd:rvb i="637"/>
        </ext>
      </extLst>
    </bk>
    <bk>
      <extLst>
        <ext uri="{3e2802c4-a4d2-4d8b-9148-e3be6c30e623}">
          <xlrd:rvb i="638"/>
        </ext>
      </extLst>
    </bk>
    <bk>
      <extLst>
        <ext uri="{3e2802c4-a4d2-4d8b-9148-e3be6c30e623}">
          <xlrd:rvb i="639"/>
        </ext>
      </extLst>
    </bk>
    <bk>
      <extLst>
        <ext uri="{3e2802c4-a4d2-4d8b-9148-e3be6c30e623}">
          <xlrd:rvb i="640"/>
        </ext>
      </extLst>
    </bk>
    <bk>
      <extLst>
        <ext uri="{3e2802c4-a4d2-4d8b-9148-e3be6c30e623}">
          <xlrd:rvb i="641"/>
        </ext>
      </extLst>
    </bk>
    <bk>
      <extLst>
        <ext uri="{3e2802c4-a4d2-4d8b-9148-e3be6c30e623}">
          <xlrd:rvb i="642"/>
        </ext>
      </extLst>
    </bk>
    <bk>
      <extLst>
        <ext uri="{3e2802c4-a4d2-4d8b-9148-e3be6c30e623}">
          <xlrd:rvb i="643"/>
        </ext>
      </extLst>
    </bk>
    <bk>
      <extLst>
        <ext uri="{3e2802c4-a4d2-4d8b-9148-e3be6c30e623}">
          <xlrd:rvb i="644"/>
        </ext>
      </extLst>
    </bk>
    <bk>
      <extLst>
        <ext uri="{3e2802c4-a4d2-4d8b-9148-e3be6c30e623}">
          <xlrd:rvb i="645"/>
        </ext>
      </extLst>
    </bk>
    <bk>
      <extLst>
        <ext uri="{3e2802c4-a4d2-4d8b-9148-e3be6c30e623}">
          <xlrd:rvb i="646"/>
        </ext>
      </extLst>
    </bk>
    <bk>
      <extLst>
        <ext uri="{3e2802c4-a4d2-4d8b-9148-e3be6c30e623}">
          <xlrd:rvb i="647"/>
        </ext>
      </extLst>
    </bk>
    <bk>
      <extLst>
        <ext uri="{3e2802c4-a4d2-4d8b-9148-e3be6c30e623}">
          <xlrd:rvb i="648"/>
        </ext>
      </extLst>
    </bk>
    <bk>
      <extLst>
        <ext uri="{3e2802c4-a4d2-4d8b-9148-e3be6c30e623}">
          <xlrd:rvb i="649"/>
        </ext>
      </extLst>
    </bk>
    <bk>
      <extLst>
        <ext uri="{3e2802c4-a4d2-4d8b-9148-e3be6c30e623}">
          <xlrd:rvb i="650"/>
        </ext>
      </extLst>
    </bk>
    <bk>
      <extLst>
        <ext uri="{3e2802c4-a4d2-4d8b-9148-e3be6c30e623}">
          <xlrd:rvb i="651"/>
        </ext>
      </extLst>
    </bk>
    <bk>
      <extLst>
        <ext uri="{3e2802c4-a4d2-4d8b-9148-e3be6c30e623}">
          <xlrd:rvb i="652"/>
        </ext>
      </extLst>
    </bk>
    <bk>
      <extLst>
        <ext uri="{3e2802c4-a4d2-4d8b-9148-e3be6c30e623}">
          <xlrd:rvb i="653"/>
        </ext>
      </extLst>
    </bk>
    <bk>
      <extLst>
        <ext uri="{3e2802c4-a4d2-4d8b-9148-e3be6c30e623}">
          <xlrd:rvb i="654"/>
        </ext>
      </extLst>
    </bk>
    <bk>
      <extLst>
        <ext uri="{3e2802c4-a4d2-4d8b-9148-e3be6c30e623}">
          <xlrd:rvb i="655"/>
        </ext>
      </extLst>
    </bk>
    <bk>
      <extLst>
        <ext uri="{3e2802c4-a4d2-4d8b-9148-e3be6c30e623}">
          <xlrd:rvb i="656"/>
        </ext>
      </extLst>
    </bk>
    <bk>
      <extLst>
        <ext uri="{3e2802c4-a4d2-4d8b-9148-e3be6c30e623}">
          <xlrd:rvb i="657"/>
        </ext>
      </extLst>
    </bk>
    <bk>
      <extLst>
        <ext uri="{3e2802c4-a4d2-4d8b-9148-e3be6c30e623}">
          <xlrd:rvb i="658"/>
        </ext>
      </extLst>
    </bk>
    <bk>
      <extLst>
        <ext uri="{3e2802c4-a4d2-4d8b-9148-e3be6c30e623}">
          <xlrd:rvb i="659"/>
        </ext>
      </extLst>
    </bk>
    <bk>
      <extLst>
        <ext uri="{3e2802c4-a4d2-4d8b-9148-e3be6c30e623}">
          <xlrd:rvb i="660"/>
        </ext>
      </extLst>
    </bk>
    <bk>
      <extLst>
        <ext uri="{3e2802c4-a4d2-4d8b-9148-e3be6c30e623}">
          <xlrd:rvb i="661"/>
        </ext>
      </extLst>
    </bk>
    <bk>
      <extLst>
        <ext uri="{3e2802c4-a4d2-4d8b-9148-e3be6c30e623}">
          <xlrd:rvb i="662"/>
        </ext>
      </extLst>
    </bk>
    <bk>
      <extLst>
        <ext uri="{3e2802c4-a4d2-4d8b-9148-e3be6c30e623}">
          <xlrd:rvb i="663"/>
        </ext>
      </extLst>
    </bk>
    <bk>
      <extLst>
        <ext uri="{3e2802c4-a4d2-4d8b-9148-e3be6c30e623}">
          <xlrd:rvb i="664"/>
        </ext>
      </extLst>
    </bk>
    <bk>
      <extLst>
        <ext uri="{3e2802c4-a4d2-4d8b-9148-e3be6c30e623}">
          <xlrd:rvb i="665"/>
        </ext>
      </extLst>
    </bk>
    <bk>
      <extLst>
        <ext uri="{3e2802c4-a4d2-4d8b-9148-e3be6c30e623}">
          <xlrd:rvb i="666"/>
        </ext>
      </extLst>
    </bk>
    <bk>
      <extLst>
        <ext uri="{3e2802c4-a4d2-4d8b-9148-e3be6c30e623}">
          <xlrd:rvb i="667"/>
        </ext>
      </extLst>
    </bk>
    <bk>
      <extLst>
        <ext uri="{3e2802c4-a4d2-4d8b-9148-e3be6c30e623}">
          <xlrd:rvb i="668"/>
        </ext>
      </extLst>
    </bk>
    <bk>
      <extLst>
        <ext uri="{3e2802c4-a4d2-4d8b-9148-e3be6c30e623}">
          <xlrd:rvb i="669"/>
        </ext>
      </extLst>
    </bk>
    <bk>
      <extLst>
        <ext uri="{3e2802c4-a4d2-4d8b-9148-e3be6c30e623}">
          <xlrd:rvb i="670"/>
        </ext>
      </extLst>
    </bk>
    <bk>
      <extLst>
        <ext uri="{3e2802c4-a4d2-4d8b-9148-e3be6c30e623}">
          <xlrd:rvb i="671"/>
        </ext>
      </extLst>
    </bk>
    <bk>
      <extLst>
        <ext uri="{3e2802c4-a4d2-4d8b-9148-e3be6c30e623}">
          <xlrd:rvb i="672"/>
        </ext>
      </extLst>
    </bk>
    <bk>
      <extLst>
        <ext uri="{3e2802c4-a4d2-4d8b-9148-e3be6c30e623}">
          <xlrd:rvb i="673"/>
        </ext>
      </extLst>
    </bk>
    <bk>
      <extLst>
        <ext uri="{3e2802c4-a4d2-4d8b-9148-e3be6c30e623}">
          <xlrd:rvb i="674"/>
        </ext>
      </extLst>
    </bk>
    <bk>
      <extLst>
        <ext uri="{3e2802c4-a4d2-4d8b-9148-e3be6c30e623}">
          <xlrd:rvb i="675"/>
        </ext>
      </extLst>
    </bk>
    <bk>
      <extLst>
        <ext uri="{3e2802c4-a4d2-4d8b-9148-e3be6c30e623}">
          <xlrd:rvb i="676"/>
        </ext>
      </extLst>
    </bk>
    <bk>
      <extLst>
        <ext uri="{3e2802c4-a4d2-4d8b-9148-e3be6c30e623}">
          <xlrd:rvb i="677"/>
        </ext>
      </extLst>
    </bk>
    <bk>
      <extLst>
        <ext uri="{3e2802c4-a4d2-4d8b-9148-e3be6c30e623}">
          <xlrd:rvb i="678"/>
        </ext>
      </extLst>
    </bk>
    <bk>
      <extLst>
        <ext uri="{3e2802c4-a4d2-4d8b-9148-e3be6c30e623}">
          <xlrd:rvb i="679"/>
        </ext>
      </extLst>
    </bk>
    <bk>
      <extLst>
        <ext uri="{3e2802c4-a4d2-4d8b-9148-e3be6c30e623}">
          <xlrd:rvb i="680"/>
        </ext>
      </extLst>
    </bk>
    <bk>
      <extLst>
        <ext uri="{3e2802c4-a4d2-4d8b-9148-e3be6c30e623}">
          <xlrd:rvb i="681"/>
        </ext>
      </extLst>
    </bk>
    <bk>
      <extLst>
        <ext uri="{3e2802c4-a4d2-4d8b-9148-e3be6c30e623}">
          <xlrd:rvb i="682"/>
        </ext>
      </extLst>
    </bk>
    <bk>
      <extLst>
        <ext uri="{3e2802c4-a4d2-4d8b-9148-e3be6c30e623}">
          <xlrd:rvb i="683"/>
        </ext>
      </extLst>
    </bk>
    <bk>
      <extLst>
        <ext uri="{3e2802c4-a4d2-4d8b-9148-e3be6c30e623}">
          <xlrd:rvb i="684"/>
        </ext>
      </extLst>
    </bk>
    <bk>
      <extLst>
        <ext uri="{3e2802c4-a4d2-4d8b-9148-e3be6c30e623}">
          <xlrd:rvb i="685"/>
        </ext>
      </extLst>
    </bk>
    <bk>
      <extLst>
        <ext uri="{3e2802c4-a4d2-4d8b-9148-e3be6c30e623}">
          <xlrd:rvb i="686"/>
        </ext>
      </extLst>
    </bk>
    <bk>
      <extLst>
        <ext uri="{3e2802c4-a4d2-4d8b-9148-e3be6c30e623}">
          <xlrd:rvb i="687"/>
        </ext>
      </extLst>
    </bk>
    <bk>
      <extLst>
        <ext uri="{3e2802c4-a4d2-4d8b-9148-e3be6c30e623}">
          <xlrd:rvb i="688"/>
        </ext>
      </extLst>
    </bk>
    <bk>
      <extLst>
        <ext uri="{3e2802c4-a4d2-4d8b-9148-e3be6c30e623}">
          <xlrd:rvb i="689"/>
        </ext>
      </extLst>
    </bk>
    <bk>
      <extLst>
        <ext uri="{3e2802c4-a4d2-4d8b-9148-e3be6c30e623}">
          <xlrd:rvb i="690"/>
        </ext>
      </extLst>
    </bk>
    <bk>
      <extLst>
        <ext uri="{3e2802c4-a4d2-4d8b-9148-e3be6c30e623}">
          <xlrd:rvb i="691"/>
        </ext>
      </extLst>
    </bk>
    <bk>
      <extLst>
        <ext uri="{3e2802c4-a4d2-4d8b-9148-e3be6c30e623}">
          <xlrd:rvb i="692"/>
        </ext>
      </extLst>
    </bk>
    <bk>
      <extLst>
        <ext uri="{3e2802c4-a4d2-4d8b-9148-e3be6c30e623}">
          <xlrd:rvb i="693"/>
        </ext>
      </extLst>
    </bk>
    <bk>
      <extLst>
        <ext uri="{3e2802c4-a4d2-4d8b-9148-e3be6c30e623}">
          <xlrd:rvb i="694"/>
        </ext>
      </extLst>
    </bk>
    <bk>
      <extLst>
        <ext uri="{3e2802c4-a4d2-4d8b-9148-e3be6c30e623}">
          <xlrd:rvb i="695"/>
        </ext>
      </extLst>
    </bk>
    <bk>
      <extLst>
        <ext uri="{3e2802c4-a4d2-4d8b-9148-e3be6c30e623}">
          <xlrd:rvb i="696"/>
        </ext>
      </extLst>
    </bk>
    <bk>
      <extLst>
        <ext uri="{3e2802c4-a4d2-4d8b-9148-e3be6c30e623}">
          <xlrd:rvb i="697"/>
        </ext>
      </extLst>
    </bk>
    <bk>
      <extLst>
        <ext uri="{3e2802c4-a4d2-4d8b-9148-e3be6c30e623}">
          <xlrd:rvb i="698"/>
        </ext>
      </extLst>
    </bk>
    <bk>
      <extLst>
        <ext uri="{3e2802c4-a4d2-4d8b-9148-e3be6c30e623}">
          <xlrd:rvb i="699"/>
        </ext>
      </extLst>
    </bk>
    <bk>
      <extLst>
        <ext uri="{3e2802c4-a4d2-4d8b-9148-e3be6c30e623}">
          <xlrd:rvb i="700"/>
        </ext>
      </extLst>
    </bk>
    <bk>
      <extLst>
        <ext uri="{3e2802c4-a4d2-4d8b-9148-e3be6c30e623}">
          <xlrd:rvb i="701"/>
        </ext>
      </extLst>
    </bk>
    <bk>
      <extLst>
        <ext uri="{3e2802c4-a4d2-4d8b-9148-e3be6c30e623}">
          <xlrd:rvb i="702"/>
        </ext>
      </extLst>
    </bk>
    <bk>
      <extLst>
        <ext uri="{3e2802c4-a4d2-4d8b-9148-e3be6c30e623}">
          <xlrd:rvb i="703"/>
        </ext>
      </extLst>
    </bk>
    <bk>
      <extLst>
        <ext uri="{3e2802c4-a4d2-4d8b-9148-e3be6c30e623}">
          <xlrd:rvb i="704"/>
        </ext>
      </extLst>
    </bk>
    <bk>
      <extLst>
        <ext uri="{3e2802c4-a4d2-4d8b-9148-e3be6c30e623}">
          <xlrd:rvb i="705"/>
        </ext>
      </extLst>
    </bk>
    <bk>
      <extLst>
        <ext uri="{3e2802c4-a4d2-4d8b-9148-e3be6c30e623}">
          <xlrd:rvb i="706"/>
        </ext>
      </extLst>
    </bk>
    <bk>
      <extLst>
        <ext uri="{3e2802c4-a4d2-4d8b-9148-e3be6c30e623}">
          <xlrd:rvb i="707"/>
        </ext>
      </extLst>
    </bk>
    <bk>
      <extLst>
        <ext uri="{3e2802c4-a4d2-4d8b-9148-e3be6c30e623}">
          <xlrd:rvb i="708"/>
        </ext>
      </extLst>
    </bk>
    <bk>
      <extLst>
        <ext uri="{3e2802c4-a4d2-4d8b-9148-e3be6c30e623}">
          <xlrd:rvb i="709"/>
        </ext>
      </extLst>
    </bk>
    <bk>
      <extLst>
        <ext uri="{3e2802c4-a4d2-4d8b-9148-e3be6c30e623}">
          <xlrd:rvb i="710"/>
        </ext>
      </extLst>
    </bk>
    <bk>
      <extLst>
        <ext uri="{3e2802c4-a4d2-4d8b-9148-e3be6c30e623}">
          <xlrd:rvb i="711"/>
        </ext>
      </extLst>
    </bk>
    <bk>
      <extLst>
        <ext uri="{3e2802c4-a4d2-4d8b-9148-e3be6c30e623}">
          <xlrd:rvb i="712"/>
        </ext>
      </extLst>
    </bk>
    <bk>
      <extLst>
        <ext uri="{3e2802c4-a4d2-4d8b-9148-e3be6c30e623}">
          <xlrd:rvb i="713"/>
        </ext>
      </extLst>
    </bk>
    <bk>
      <extLst>
        <ext uri="{3e2802c4-a4d2-4d8b-9148-e3be6c30e623}">
          <xlrd:rvb i="714"/>
        </ext>
      </extLst>
    </bk>
    <bk>
      <extLst>
        <ext uri="{3e2802c4-a4d2-4d8b-9148-e3be6c30e623}">
          <xlrd:rvb i="715"/>
        </ext>
      </extLst>
    </bk>
    <bk>
      <extLst>
        <ext uri="{3e2802c4-a4d2-4d8b-9148-e3be6c30e623}">
          <xlrd:rvb i="716"/>
        </ext>
      </extLst>
    </bk>
    <bk>
      <extLst>
        <ext uri="{3e2802c4-a4d2-4d8b-9148-e3be6c30e623}">
          <xlrd:rvb i="717"/>
        </ext>
      </extLst>
    </bk>
    <bk>
      <extLst>
        <ext uri="{3e2802c4-a4d2-4d8b-9148-e3be6c30e623}">
          <xlrd:rvb i="718"/>
        </ext>
      </extLst>
    </bk>
    <bk>
      <extLst>
        <ext uri="{3e2802c4-a4d2-4d8b-9148-e3be6c30e623}">
          <xlrd:rvb i="719"/>
        </ext>
      </extLst>
    </bk>
    <bk>
      <extLst>
        <ext uri="{3e2802c4-a4d2-4d8b-9148-e3be6c30e623}">
          <xlrd:rvb i="720"/>
        </ext>
      </extLst>
    </bk>
    <bk>
      <extLst>
        <ext uri="{3e2802c4-a4d2-4d8b-9148-e3be6c30e623}">
          <xlrd:rvb i="721"/>
        </ext>
      </extLst>
    </bk>
    <bk>
      <extLst>
        <ext uri="{3e2802c4-a4d2-4d8b-9148-e3be6c30e623}">
          <xlrd:rvb i="722"/>
        </ext>
      </extLst>
    </bk>
    <bk>
      <extLst>
        <ext uri="{3e2802c4-a4d2-4d8b-9148-e3be6c30e623}">
          <xlrd:rvb i="723"/>
        </ext>
      </extLst>
    </bk>
    <bk>
      <extLst>
        <ext uri="{3e2802c4-a4d2-4d8b-9148-e3be6c30e623}">
          <xlrd:rvb i="724"/>
        </ext>
      </extLst>
    </bk>
    <bk>
      <extLst>
        <ext uri="{3e2802c4-a4d2-4d8b-9148-e3be6c30e623}">
          <xlrd:rvb i="725"/>
        </ext>
      </extLst>
    </bk>
    <bk>
      <extLst>
        <ext uri="{3e2802c4-a4d2-4d8b-9148-e3be6c30e623}">
          <xlrd:rvb i="726"/>
        </ext>
      </extLst>
    </bk>
    <bk>
      <extLst>
        <ext uri="{3e2802c4-a4d2-4d8b-9148-e3be6c30e623}">
          <xlrd:rvb i="727"/>
        </ext>
      </extLst>
    </bk>
    <bk>
      <extLst>
        <ext uri="{3e2802c4-a4d2-4d8b-9148-e3be6c30e623}">
          <xlrd:rvb i="728"/>
        </ext>
      </extLst>
    </bk>
    <bk>
      <extLst>
        <ext uri="{3e2802c4-a4d2-4d8b-9148-e3be6c30e623}">
          <xlrd:rvb i="729"/>
        </ext>
      </extLst>
    </bk>
    <bk>
      <extLst>
        <ext uri="{3e2802c4-a4d2-4d8b-9148-e3be6c30e623}">
          <xlrd:rvb i="730"/>
        </ext>
      </extLst>
    </bk>
    <bk>
      <extLst>
        <ext uri="{3e2802c4-a4d2-4d8b-9148-e3be6c30e623}">
          <xlrd:rvb i="731"/>
        </ext>
      </extLst>
    </bk>
    <bk>
      <extLst>
        <ext uri="{3e2802c4-a4d2-4d8b-9148-e3be6c30e623}">
          <xlrd:rvb i="732"/>
        </ext>
      </extLst>
    </bk>
    <bk>
      <extLst>
        <ext uri="{3e2802c4-a4d2-4d8b-9148-e3be6c30e623}">
          <xlrd:rvb i="733"/>
        </ext>
      </extLst>
    </bk>
    <bk>
      <extLst>
        <ext uri="{3e2802c4-a4d2-4d8b-9148-e3be6c30e623}">
          <xlrd:rvb i="734"/>
        </ext>
      </extLst>
    </bk>
    <bk>
      <extLst>
        <ext uri="{3e2802c4-a4d2-4d8b-9148-e3be6c30e623}">
          <xlrd:rvb i="735"/>
        </ext>
      </extLst>
    </bk>
    <bk>
      <extLst>
        <ext uri="{3e2802c4-a4d2-4d8b-9148-e3be6c30e623}">
          <xlrd:rvb i="736"/>
        </ext>
      </extLst>
    </bk>
    <bk>
      <extLst>
        <ext uri="{3e2802c4-a4d2-4d8b-9148-e3be6c30e623}">
          <xlrd:rvb i="737"/>
        </ext>
      </extLst>
    </bk>
    <bk>
      <extLst>
        <ext uri="{3e2802c4-a4d2-4d8b-9148-e3be6c30e623}">
          <xlrd:rvb i="738"/>
        </ext>
      </extLst>
    </bk>
    <bk>
      <extLst>
        <ext uri="{3e2802c4-a4d2-4d8b-9148-e3be6c30e623}">
          <xlrd:rvb i="739"/>
        </ext>
      </extLst>
    </bk>
    <bk>
      <extLst>
        <ext uri="{3e2802c4-a4d2-4d8b-9148-e3be6c30e623}">
          <xlrd:rvb i="740"/>
        </ext>
      </extLst>
    </bk>
    <bk>
      <extLst>
        <ext uri="{3e2802c4-a4d2-4d8b-9148-e3be6c30e623}">
          <xlrd:rvb i="741"/>
        </ext>
      </extLst>
    </bk>
    <bk>
      <extLst>
        <ext uri="{3e2802c4-a4d2-4d8b-9148-e3be6c30e623}">
          <xlrd:rvb i="742"/>
        </ext>
      </extLst>
    </bk>
    <bk>
      <extLst>
        <ext uri="{3e2802c4-a4d2-4d8b-9148-e3be6c30e623}">
          <xlrd:rvb i="743"/>
        </ext>
      </extLst>
    </bk>
    <bk>
      <extLst>
        <ext uri="{3e2802c4-a4d2-4d8b-9148-e3be6c30e623}">
          <xlrd:rvb i="744"/>
        </ext>
      </extLst>
    </bk>
    <bk>
      <extLst>
        <ext uri="{3e2802c4-a4d2-4d8b-9148-e3be6c30e623}">
          <xlrd:rvb i="745"/>
        </ext>
      </extLst>
    </bk>
    <bk>
      <extLst>
        <ext uri="{3e2802c4-a4d2-4d8b-9148-e3be6c30e623}">
          <xlrd:rvb i="746"/>
        </ext>
      </extLst>
    </bk>
    <bk>
      <extLst>
        <ext uri="{3e2802c4-a4d2-4d8b-9148-e3be6c30e623}">
          <xlrd:rvb i="747"/>
        </ext>
      </extLst>
    </bk>
    <bk>
      <extLst>
        <ext uri="{3e2802c4-a4d2-4d8b-9148-e3be6c30e623}">
          <xlrd:rvb i="748"/>
        </ext>
      </extLst>
    </bk>
    <bk>
      <extLst>
        <ext uri="{3e2802c4-a4d2-4d8b-9148-e3be6c30e623}">
          <xlrd:rvb i="749"/>
        </ext>
      </extLst>
    </bk>
    <bk>
      <extLst>
        <ext uri="{3e2802c4-a4d2-4d8b-9148-e3be6c30e623}">
          <xlrd:rvb i="750"/>
        </ext>
      </extLst>
    </bk>
    <bk>
      <extLst>
        <ext uri="{3e2802c4-a4d2-4d8b-9148-e3be6c30e623}">
          <xlrd:rvb i="751"/>
        </ext>
      </extLst>
    </bk>
    <bk>
      <extLst>
        <ext uri="{3e2802c4-a4d2-4d8b-9148-e3be6c30e623}">
          <xlrd:rvb i="752"/>
        </ext>
      </extLst>
    </bk>
    <bk>
      <extLst>
        <ext uri="{3e2802c4-a4d2-4d8b-9148-e3be6c30e623}">
          <xlrd:rvb i="753"/>
        </ext>
      </extLst>
    </bk>
    <bk>
      <extLst>
        <ext uri="{3e2802c4-a4d2-4d8b-9148-e3be6c30e623}">
          <xlrd:rvb i="754"/>
        </ext>
      </extLst>
    </bk>
    <bk>
      <extLst>
        <ext uri="{3e2802c4-a4d2-4d8b-9148-e3be6c30e623}">
          <xlrd:rvb i="755"/>
        </ext>
      </extLst>
    </bk>
    <bk>
      <extLst>
        <ext uri="{3e2802c4-a4d2-4d8b-9148-e3be6c30e623}">
          <xlrd:rvb i="756"/>
        </ext>
      </extLst>
    </bk>
    <bk>
      <extLst>
        <ext uri="{3e2802c4-a4d2-4d8b-9148-e3be6c30e623}">
          <xlrd:rvb i="757"/>
        </ext>
      </extLst>
    </bk>
    <bk>
      <extLst>
        <ext uri="{3e2802c4-a4d2-4d8b-9148-e3be6c30e623}">
          <xlrd:rvb i="758"/>
        </ext>
      </extLst>
    </bk>
    <bk>
      <extLst>
        <ext uri="{3e2802c4-a4d2-4d8b-9148-e3be6c30e623}">
          <xlrd:rvb i="759"/>
        </ext>
      </extLst>
    </bk>
    <bk>
      <extLst>
        <ext uri="{3e2802c4-a4d2-4d8b-9148-e3be6c30e623}">
          <xlrd:rvb i="760"/>
        </ext>
      </extLst>
    </bk>
    <bk>
      <extLst>
        <ext uri="{3e2802c4-a4d2-4d8b-9148-e3be6c30e623}">
          <xlrd:rvb i="761"/>
        </ext>
      </extLst>
    </bk>
    <bk>
      <extLst>
        <ext uri="{3e2802c4-a4d2-4d8b-9148-e3be6c30e623}">
          <xlrd:rvb i="762"/>
        </ext>
      </extLst>
    </bk>
    <bk>
      <extLst>
        <ext uri="{3e2802c4-a4d2-4d8b-9148-e3be6c30e623}">
          <xlrd:rvb i="763"/>
        </ext>
      </extLst>
    </bk>
    <bk>
      <extLst>
        <ext uri="{3e2802c4-a4d2-4d8b-9148-e3be6c30e623}">
          <xlrd:rvb i="764"/>
        </ext>
      </extLst>
    </bk>
    <bk>
      <extLst>
        <ext uri="{3e2802c4-a4d2-4d8b-9148-e3be6c30e623}">
          <xlrd:rvb i="765"/>
        </ext>
      </extLst>
    </bk>
    <bk>
      <extLst>
        <ext uri="{3e2802c4-a4d2-4d8b-9148-e3be6c30e623}">
          <xlrd:rvb i="766"/>
        </ext>
      </extLst>
    </bk>
    <bk>
      <extLst>
        <ext uri="{3e2802c4-a4d2-4d8b-9148-e3be6c30e623}">
          <xlrd:rvb i="767"/>
        </ext>
      </extLst>
    </bk>
    <bk>
      <extLst>
        <ext uri="{3e2802c4-a4d2-4d8b-9148-e3be6c30e623}">
          <xlrd:rvb i="768"/>
        </ext>
      </extLst>
    </bk>
    <bk>
      <extLst>
        <ext uri="{3e2802c4-a4d2-4d8b-9148-e3be6c30e623}">
          <xlrd:rvb i="769"/>
        </ext>
      </extLst>
    </bk>
    <bk>
      <extLst>
        <ext uri="{3e2802c4-a4d2-4d8b-9148-e3be6c30e623}">
          <xlrd:rvb i="770"/>
        </ext>
      </extLst>
    </bk>
    <bk>
      <extLst>
        <ext uri="{3e2802c4-a4d2-4d8b-9148-e3be6c30e623}">
          <xlrd:rvb i="771"/>
        </ext>
      </extLst>
    </bk>
    <bk>
      <extLst>
        <ext uri="{3e2802c4-a4d2-4d8b-9148-e3be6c30e623}">
          <xlrd:rvb i="772"/>
        </ext>
      </extLst>
    </bk>
    <bk>
      <extLst>
        <ext uri="{3e2802c4-a4d2-4d8b-9148-e3be6c30e623}">
          <xlrd:rvb i="773"/>
        </ext>
      </extLst>
    </bk>
    <bk>
      <extLst>
        <ext uri="{3e2802c4-a4d2-4d8b-9148-e3be6c30e623}">
          <xlrd:rvb i="774"/>
        </ext>
      </extLst>
    </bk>
    <bk>
      <extLst>
        <ext uri="{3e2802c4-a4d2-4d8b-9148-e3be6c30e623}">
          <xlrd:rvb i="775"/>
        </ext>
      </extLst>
    </bk>
    <bk>
      <extLst>
        <ext uri="{3e2802c4-a4d2-4d8b-9148-e3be6c30e623}">
          <xlrd:rvb i="776"/>
        </ext>
      </extLst>
    </bk>
    <bk>
      <extLst>
        <ext uri="{3e2802c4-a4d2-4d8b-9148-e3be6c30e623}">
          <xlrd:rvb i="777"/>
        </ext>
      </extLst>
    </bk>
    <bk>
      <extLst>
        <ext uri="{3e2802c4-a4d2-4d8b-9148-e3be6c30e623}">
          <xlrd:rvb i="778"/>
        </ext>
      </extLst>
    </bk>
    <bk>
      <extLst>
        <ext uri="{3e2802c4-a4d2-4d8b-9148-e3be6c30e623}">
          <xlrd:rvb i="779"/>
        </ext>
      </extLst>
    </bk>
    <bk>
      <extLst>
        <ext uri="{3e2802c4-a4d2-4d8b-9148-e3be6c30e623}">
          <xlrd:rvb i="780"/>
        </ext>
      </extLst>
    </bk>
    <bk>
      <extLst>
        <ext uri="{3e2802c4-a4d2-4d8b-9148-e3be6c30e623}">
          <xlrd:rvb i="781"/>
        </ext>
      </extLst>
    </bk>
    <bk>
      <extLst>
        <ext uri="{3e2802c4-a4d2-4d8b-9148-e3be6c30e623}">
          <xlrd:rvb i="782"/>
        </ext>
      </extLst>
    </bk>
    <bk>
      <extLst>
        <ext uri="{3e2802c4-a4d2-4d8b-9148-e3be6c30e623}">
          <xlrd:rvb i="783"/>
        </ext>
      </extLst>
    </bk>
    <bk>
      <extLst>
        <ext uri="{3e2802c4-a4d2-4d8b-9148-e3be6c30e623}">
          <xlrd:rvb i="784"/>
        </ext>
      </extLst>
    </bk>
    <bk>
      <extLst>
        <ext uri="{3e2802c4-a4d2-4d8b-9148-e3be6c30e623}">
          <xlrd:rvb i="785"/>
        </ext>
      </extLst>
    </bk>
    <bk>
      <extLst>
        <ext uri="{3e2802c4-a4d2-4d8b-9148-e3be6c30e623}">
          <xlrd:rvb i="786"/>
        </ext>
      </extLst>
    </bk>
    <bk>
      <extLst>
        <ext uri="{3e2802c4-a4d2-4d8b-9148-e3be6c30e623}">
          <xlrd:rvb i="787"/>
        </ext>
      </extLst>
    </bk>
    <bk>
      <extLst>
        <ext uri="{3e2802c4-a4d2-4d8b-9148-e3be6c30e623}">
          <xlrd:rvb i="788"/>
        </ext>
      </extLst>
    </bk>
    <bk>
      <extLst>
        <ext uri="{3e2802c4-a4d2-4d8b-9148-e3be6c30e623}">
          <xlrd:rvb i="789"/>
        </ext>
      </extLst>
    </bk>
    <bk>
      <extLst>
        <ext uri="{3e2802c4-a4d2-4d8b-9148-e3be6c30e623}">
          <xlrd:rvb i="790"/>
        </ext>
      </extLst>
    </bk>
    <bk>
      <extLst>
        <ext uri="{3e2802c4-a4d2-4d8b-9148-e3be6c30e623}">
          <xlrd:rvb i="791"/>
        </ext>
      </extLst>
    </bk>
    <bk>
      <extLst>
        <ext uri="{3e2802c4-a4d2-4d8b-9148-e3be6c30e623}">
          <xlrd:rvb i="792"/>
        </ext>
      </extLst>
    </bk>
    <bk>
      <extLst>
        <ext uri="{3e2802c4-a4d2-4d8b-9148-e3be6c30e623}">
          <xlrd:rvb i="793"/>
        </ext>
      </extLst>
    </bk>
    <bk>
      <extLst>
        <ext uri="{3e2802c4-a4d2-4d8b-9148-e3be6c30e623}">
          <xlrd:rvb i="794"/>
        </ext>
      </extLst>
    </bk>
    <bk>
      <extLst>
        <ext uri="{3e2802c4-a4d2-4d8b-9148-e3be6c30e623}">
          <xlrd:rvb i="795"/>
        </ext>
      </extLst>
    </bk>
    <bk>
      <extLst>
        <ext uri="{3e2802c4-a4d2-4d8b-9148-e3be6c30e623}">
          <xlrd:rvb i="796"/>
        </ext>
      </extLst>
    </bk>
    <bk>
      <extLst>
        <ext uri="{3e2802c4-a4d2-4d8b-9148-e3be6c30e623}">
          <xlrd:rvb i="797"/>
        </ext>
      </extLst>
    </bk>
    <bk>
      <extLst>
        <ext uri="{3e2802c4-a4d2-4d8b-9148-e3be6c30e623}">
          <xlrd:rvb i="798"/>
        </ext>
      </extLst>
    </bk>
    <bk>
      <extLst>
        <ext uri="{3e2802c4-a4d2-4d8b-9148-e3be6c30e623}">
          <xlrd:rvb i="799"/>
        </ext>
      </extLst>
    </bk>
    <bk>
      <extLst>
        <ext uri="{3e2802c4-a4d2-4d8b-9148-e3be6c30e623}">
          <xlrd:rvb i="800"/>
        </ext>
      </extLst>
    </bk>
    <bk>
      <extLst>
        <ext uri="{3e2802c4-a4d2-4d8b-9148-e3be6c30e623}">
          <xlrd:rvb i="801"/>
        </ext>
      </extLst>
    </bk>
    <bk>
      <extLst>
        <ext uri="{3e2802c4-a4d2-4d8b-9148-e3be6c30e623}">
          <xlrd:rvb i="802"/>
        </ext>
      </extLst>
    </bk>
    <bk>
      <extLst>
        <ext uri="{3e2802c4-a4d2-4d8b-9148-e3be6c30e623}">
          <xlrd:rvb i="803"/>
        </ext>
      </extLst>
    </bk>
    <bk>
      <extLst>
        <ext uri="{3e2802c4-a4d2-4d8b-9148-e3be6c30e623}">
          <xlrd:rvb i="804"/>
        </ext>
      </extLst>
    </bk>
    <bk>
      <extLst>
        <ext uri="{3e2802c4-a4d2-4d8b-9148-e3be6c30e623}">
          <xlrd:rvb i="805"/>
        </ext>
      </extLst>
    </bk>
    <bk>
      <extLst>
        <ext uri="{3e2802c4-a4d2-4d8b-9148-e3be6c30e623}">
          <xlrd:rvb i="806"/>
        </ext>
      </extLst>
    </bk>
    <bk>
      <extLst>
        <ext uri="{3e2802c4-a4d2-4d8b-9148-e3be6c30e623}">
          <xlrd:rvb i="807"/>
        </ext>
      </extLst>
    </bk>
    <bk>
      <extLst>
        <ext uri="{3e2802c4-a4d2-4d8b-9148-e3be6c30e623}">
          <xlrd:rvb i="808"/>
        </ext>
      </extLst>
    </bk>
    <bk>
      <extLst>
        <ext uri="{3e2802c4-a4d2-4d8b-9148-e3be6c30e623}">
          <xlrd:rvb i="809"/>
        </ext>
      </extLst>
    </bk>
    <bk>
      <extLst>
        <ext uri="{3e2802c4-a4d2-4d8b-9148-e3be6c30e623}">
          <xlrd:rvb i="810"/>
        </ext>
      </extLst>
    </bk>
    <bk>
      <extLst>
        <ext uri="{3e2802c4-a4d2-4d8b-9148-e3be6c30e623}">
          <xlrd:rvb i="811"/>
        </ext>
      </extLst>
    </bk>
    <bk>
      <extLst>
        <ext uri="{3e2802c4-a4d2-4d8b-9148-e3be6c30e623}">
          <xlrd:rvb i="812"/>
        </ext>
      </extLst>
    </bk>
    <bk>
      <extLst>
        <ext uri="{3e2802c4-a4d2-4d8b-9148-e3be6c30e623}">
          <xlrd:rvb i="813"/>
        </ext>
      </extLst>
    </bk>
    <bk>
      <extLst>
        <ext uri="{3e2802c4-a4d2-4d8b-9148-e3be6c30e623}">
          <xlrd:rvb i="814"/>
        </ext>
      </extLst>
    </bk>
    <bk>
      <extLst>
        <ext uri="{3e2802c4-a4d2-4d8b-9148-e3be6c30e623}">
          <xlrd:rvb i="815"/>
        </ext>
      </extLst>
    </bk>
    <bk>
      <extLst>
        <ext uri="{3e2802c4-a4d2-4d8b-9148-e3be6c30e623}">
          <xlrd:rvb i="816"/>
        </ext>
      </extLst>
    </bk>
    <bk>
      <extLst>
        <ext uri="{3e2802c4-a4d2-4d8b-9148-e3be6c30e623}">
          <xlrd:rvb i="817"/>
        </ext>
      </extLst>
    </bk>
    <bk>
      <extLst>
        <ext uri="{3e2802c4-a4d2-4d8b-9148-e3be6c30e623}">
          <xlrd:rvb i="818"/>
        </ext>
      </extLst>
    </bk>
    <bk>
      <extLst>
        <ext uri="{3e2802c4-a4d2-4d8b-9148-e3be6c30e623}">
          <xlrd:rvb i="819"/>
        </ext>
      </extLst>
    </bk>
    <bk>
      <extLst>
        <ext uri="{3e2802c4-a4d2-4d8b-9148-e3be6c30e623}">
          <xlrd:rvb i="820"/>
        </ext>
      </extLst>
    </bk>
    <bk>
      <extLst>
        <ext uri="{3e2802c4-a4d2-4d8b-9148-e3be6c30e623}">
          <xlrd:rvb i="821"/>
        </ext>
      </extLst>
    </bk>
    <bk>
      <extLst>
        <ext uri="{3e2802c4-a4d2-4d8b-9148-e3be6c30e623}">
          <xlrd:rvb i="822"/>
        </ext>
      </extLst>
    </bk>
    <bk>
      <extLst>
        <ext uri="{3e2802c4-a4d2-4d8b-9148-e3be6c30e623}">
          <xlrd:rvb i="823"/>
        </ext>
      </extLst>
    </bk>
    <bk>
      <extLst>
        <ext uri="{3e2802c4-a4d2-4d8b-9148-e3be6c30e623}">
          <xlrd:rvb i="824"/>
        </ext>
      </extLst>
    </bk>
    <bk>
      <extLst>
        <ext uri="{3e2802c4-a4d2-4d8b-9148-e3be6c30e623}">
          <xlrd:rvb i="825"/>
        </ext>
      </extLst>
    </bk>
    <bk>
      <extLst>
        <ext uri="{3e2802c4-a4d2-4d8b-9148-e3be6c30e623}">
          <xlrd:rvb i="826"/>
        </ext>
      </extLst>
    </bk>
    <bk>
      <extLst>
        <ext uri="{3e2802c4-a4d2-4d8b-9148-e3be6c30e623}">
          <xlrd:rvb i="827"/>
        </ext>
      </extLst>
    </bk>
    <bk>
      <extLst>
        <ext uri="{3e2802c4-a4d2-4d8b-9148-e3be6c30e623}">
          <xlrd:rvb i="828"/>
        </ext>
      </extLst>
    </bk>
    <bk>
      <extLst>
        <ext uri="{3e2802c4-a4d2-4d8b-9148-e3be6c30e623}">
          <xlrd:rvb i="829"/>
        </ext>
      </extLst>
    </bk>
    <bk>
      <extLst>
        <ext uri="{3e2802c4-a4d2-4d8b-9148-e3be6c30e623}">
          <xlrd:rvb i="830"/>
        </ext>
      </extLst>
    </bk>
    <bk>
      <extLst>
        <ext uri="{3e2802c4-a4d2-4d8b-9148-e3be6c30e623}">
          <xlrd:rvb i="831"/>
        </ext>
      </extLst>
    </bk>
    <bk>
      <extLst>
        <ext uri="{3e2802c4-a4d2-4d8b-9148-e3be6c30e623}">
          <xlrd:rvb i="832"/>
        </ext>
      </extLst>
    </bk>
    <bk>
      <extLst>
        <ext uri="{3e2802c4-a4d2-4d8b-9148-e3be6c30e623}">
          <xlrd:rvb i="833"/>
        </ext>
      </extLst>
    </bk>
    <bk>
      <extLst>
        <ext uri="{3e2802c4-a4d2-4d8b-9148-e3be6c30e623}">
          <xlrd:rvb i="834"/>
        </ext>
      </extLst>
    </bk>
    <bk>
      <extLst>
        <ext uri="{3e2802c4-a4d2-4d8b-9148-e3be6c30e623}">
          <xlrd:rvb i="835"/>
        </ext>
      </extLst>
    </bk>
    <bk>
      <extLst>
        <ext uri="{3e2802c4-a4d2-4d8b-9148-e3be6c30e623}">
          <xlrd:rvb i="836"/>
        </ext>
      </extLst>
    </bk>
    <bk>
      <extLst>
        <ext uri="{3e2802c4-a4d2-4d8b-9148-e3be6c30e623}">
          <xlrd:rvb i="837"/>
        </ext>
      </extLst>
    </bk>
    <bk>
      <extLst>
        <ext uri="{3e2802c4-a4d2-4d8b-9148-e3be6c30e623}">
          <xlrd:rvb i="838"/>
        </ext>
      </extLst>
    </bk>
    <bk>
      <extLst>
        <ext uri="{3e2802c4-a4d2-4d8b-9148-e3be6c30e623}">
          <xlrd:rvb i="839"/>
        </ext>
      </extLst>
    </bk>
    <bk>
      <extLst>
        <ext uri="{3e2802c4-a4d2-4d8b-9148-e3be6c30e623}">
          <xlrd:rvb i="840"/>
        </ext>
      </extLst>
    </bk>
    <bk>
      <extLst>
        <ext uri="{3e2802c4-a4d2-4d8b-9148-e3be6c30e623}">
          <xlrd:rvb i="841"/>
        </ext>
      </extLst>
    </bk>
    <bk>
      <extLst>
        <ext uri="{3e2802c4-a4d2-4d8b-9148-e3be6c30e623}">
          <xlrd:rvb i="842"/>
        </ext>
      </extLst>
    </bk>
    <bk>
      <extLst>
        <ext uri="{3e2802c4-a4d2-4d8b-9148-e3be6c30e623}">
          <xlrd:rvb i="843"/>
        </ext>
      </extLst>
    </bk>
    <bk>
      <extLst>
        <ext uri="{3e2802c4-a4d2-4d8b-9148-e3be6c30e623}">
          <xlrd:rvb i="844"/>
        </ext>
      </extLst>
    </bk>
    <bk>
      <extLst>
        <ext uri="{3e2802c4-a4d2-4d8b-9148-e3be6c30e623}">
          <xlrd:rvb i="845"/>
        </ext>
      </extLst>
    </bk>
    <bk>
      <extLst>
        <ext uri="{3e2802c4-a4d2-4d8b-9148-e3be6c30e623}">
          <xlrd:rvb i="846"/>
        </ext>
      </extLst>
    </bk>
    <bk>
      <extLst>
        <ext uri="{3e2802c4-a4d2-4d8b-9148-e3be6c30e623}">
          <xlrd:rvb i="847"/>
        </ext>
      </extLst>
    </bk>
    <bk>
      <extLst>
        <ext uri="{3e2802c4-a4d2-4d8b-9148-e3be6c30e623}">
          <xlrd:rvb i="848"/>
        </ext>
      </extLst>
    </bk>
    <bk>
      <extLst>
        <ext uri="{3e2802c4-a4d2-4d8b-9148-e3be6c30e623}">
          <xlrd:rvb i="849"/>
        </ext>
      </extLst>
    </bk>
    <bk>
      <extLst>
        <ext uri="{3e2802c4-a4d2-4d8b-9148-e3be6c30e623}">
          <xlrd:rvb i="850"/>
        </ext>
      </extLst>
    </bk>
    <bk>
      <extLst>
        <ext uri="{3e2802c4-a4d2-4d8b-9148-e3be6c30e623}">
          <xlrd:rvb i="851"/>
        </ext>
      </extLst>
    </bk>
    <bk>
      <extLst>
        <ext uri="{3e2802c4-a4d2-4d8b-9148-e3be6c30e623}">
          <xlrd:rvb i="852"/>
        </ext>
      </extLst>
    </bk>
    <bk>
      <extLst>
        <ext uri="{3e2802c4-a4d2-4d8b-9148-e3be6c30e623}">
          <xlrd:rvb i="853"/>
        </ext>
      </extLst>
    </bk>
    <bk>
      <extLst>
        <ext uri="{3e2802c4-a4d2-4d8b-9148-e3be6c30e623}">
          <xlrd:rvb i="854"/>
        </ext>
      </extLst>
    </bk>
    <bk>
      <extLst>
        <ext uri="{3e2802c4-a4d2-4d8b-9148-e3be6c30e623}">
          <xlrd:rvb i="855"/>
        </ext>
      </extLst>
    </bk>
    <bk>
      <extLst>
        <ext uri="{3e2802c4-a4d2-4d8b-9148-e3be6c30e623}">
          <xlrd:rvb i="856"/>
        </ext>
      </extLst>
    </bk>
    <bk>
      <extLst>
        <ext uri="{3e2802c4-a4d2-4d8b-9148-e3be6c30e623}">
          <xlrd:rvb i="857"/>
        </ext>
      </extLst>
    </bk>
    <bk>
      <extLst>
        <ext uri="{3e2802c4-a4d2-4d8b-9148-e3be6c30e623}">
          <xlrd:rvb i="858"/>
        </ext>
      </extLst>
    </bk>
    <bk>
      <extLst>
        <ext uri="{3e2802c4-a4d2-4d8b-9148-e3be6c30e623}">
          <xlrd:rvb i="859"/>
        </ext>
      </extLst>
    </bk>
    <bk>
      <extLst>
        <ext uri="{3e2802c4-a4d2-4d8b-9148-e3be6c30e623}">
          <xlrd:rvb i="860"/>
        </ext>
      </extLst>
    </bk>
    <bk>
      <extLst>
        <ext uri="{3e2802c4-a4d2-4d8b-9148-e3be6c30e623}">
          <xlrd:rvb i="861"/>
        </ext>
      </extLst>
    </bk>
    <bk>
      <extLst>
        <ext uri="{3e2802c4-a4d2-4d8b-9148-e3be6c30e623}">
          <xlrd:rvb i="862"/>
        </ext>
      </extLst>
    </bk>
    <bk>
      <extLst>
        <ext uri="{3e2802c4-a4d2-4d8b-9148-e3be6c30e623}">
          <xlrd:rvb i="863"/>
        </ext>
      </extLst>
    </bk>
    <bk>
      <extLst>
        <ext uri="{3e2802c4-a4d2-4d8b-9148-e3be6c30e623}">
          <xlrd:rvb i="864"/>
        </ext>
      </extLst>
    </bk>
    <bk>
      <extLst>
        <ext uri="{3e2802c4-a4d2-4d8b-9148-e3be6c30e623}">
          <xlrd:rvb i="865"/>
        </ext>
      </extLst>
    </bk>
    <bk>
      <extLst>
        <ext uri="{3e2802c4-a4d2-4d8b-9148-e3be6c30e623}">
          <xlrd:rvb i="866"/>
        </ext>
      </extLst>
    </bk>
    <bk>
      <extLst>
        <ext uri="{3e2802c4-a4d2-4d8b-9148-e3be6c30e623}">
          <xlrd:rvb i="867"/>
        </ext>
      </extLst>
    </bk>
    <bk>
      <extLst>
        <ext uri="{3e2802c4-a4d2-4d8b-9148-e3be6c30e623}">
          <xlrd:rvb i="868"/>
        </ext>
      </extLst>
    </bk>
    <bk>
      <extLst>
        <ext uri="{3e2802c4-a4d2-4d8b-9148-e3be6c30e623}">
          <xlrd:rvb i="869"/>
        </ext>
      </extLst>
    </bk>
    <bk>
      <extLst>
        <ext uri="{3e2802c4-a4d2-4d8b-9148-e3be6c30e623}">
          <xlrd:rvb i="870"/>
        </ext>
      </extLst>
    </bk>
    <bk>
      <extLst>
        <ext uri="{3e2802c4-a4d2-4d8b-9148-e3be6c30e623}">
          <xlrd:rvb i="871"/>
        </ext>
      </extLst>
    </bk>
    <bk>
      <extLst>
        <ext uri="{3e2802c4-a4d2-4d8b-9148-e3be6c30e623}">
          <xlrd:rvb i="872"/>
        </ext>
      </extLst>
    </bk>
    <bk>
      <extLst>
        <ext uri="{3e2802c4-a4d2-4d8b-9148-e3be6c30e623}">
          <xlrd:rvb i="873"/>
        </ext>
      </extLst>
    </bk>
    <bk>
      <extLst>
        <ext uri="{3e2802c4-a4d2-4d8b-9148-e3be6c30e623}">
          <xlrd:rvb i="874"/>
        </ext>
      </extLst>
    </bk>
    <bk>
      <extLst>
        <ext uri="{3e2802c4-a4d2-4d8b-9148-e3be6c30e623}">
          <xlrd:rvb i="875"/>
        </ext>
      </extLst>
    </bk>
    <bk>
      <extLst>
        <ext uri="{3e2802c4-a4d2-4d8b-9148-e3be6c30e623}">
          <xlrd:rvb i="876"/>
        </ext>
      </extLst>
    </bk>
    <bk>
      <extLst>
        <ext uri="{3e2802c4-a4d2-4d8b-9148-e3be6c30e623}">
          <xlrd:rvb i="877"/>
        </ext>
      </extLst>
    </bk>
    <bk>
      <extLst>
        <ext uri="{3e2802c4-a4d2-4d8b-9148-e3be6c30e623}">
          <xlrd:rvb i="878"/>
        </ext>
      </extLst>
    </bk>
    <bk>
      <extLst>
        <ext uri="{3e2802c4-a4d2-4d8b-9148-e3be6c30e623}">
          <xlrd:rvb i="879"/>
        </ext>
      </extLst>
    </bk>
    <bk>
      <extLst>
        <ext uri="{3e2802c4-a4d2-4d8b-9148-e3be6c30e623}">
          <xlrd:rvb i="880"/>
        </ext>
      </extLst>
    </bk>
    <bk>
      <extLst>
        <ext uri="{3e2802c4-a4d2-4d8b-9148-e3be6c30e623}">
          <xlrd:rvb i="881"/>
        </ext>
      </extLst>
    </bk>
    <bk>
      <extLst>
        <ext uri="{3e2802c4-a4d2-4d8b-9148-e3be6c30e623}">
          <xlrd:rvb i="882"/>
        </ext>
      </extLst>
    </bk>
    <bk>
      <extLst>
        <ext uri="{3e2802c4-a4d2-4d8b-9148-e3be6c30e623}">
          <xlrd:rvb i="883"/>
        </ext>
      </extLst>
    </bk>
    <bk>
      <extLst>
        <ext uri="{3e2802c4-a4d2-4d8b-9148-e3be6c30e623}">
          <xlrd:rvb i="884"/>
        </ext>
      </extLst>
    </bk>
    <bk>
      <extLst>
        <ext uri="{3e2802c4-a4d2-4d8b-9148-e3be6c30e623}">
          <xlrd:rvb i="885"/>
        </ext>
      </extLst>
    </bk>
    <bk>
      <extLst>
        <ext uri="{3e2802c4-a4d2-4d8b-9148-e3be6c30e623}">
          <xlrd:rvb i="886"/>
        </ext>
      </extLst>
    </bk>
    <bk>
      <extLst>
        <ext uri="{3e2802c4-a4d2-4d8b-9148-e3be6c30e623}">
          <xlrd:rvb i="887"/>
        </ext>
      </extLst>
    </bk>
    <bk>
      <extLst>
        <ext uri="{3e2802c4-a4d2-4d8b-9148-e3be6c30e623}">
          <xlrd:rvb i="888"/>
        </ext>
      </extLst>
    </bk>
    <bk>
      <extLst>
        <ext uri="{3e2802c4-a4d2-4d8b-9148-e3be6c30e623}">
          <xlrd:rvb i="889"/>
        </ext>
      </extLst>
    </bk>
    <bk>
      <extLst>
        <ext uri="{3e2802c4-a4d2-4d8b-9148-e3be6c30e623}">
          <xlrd:rvb i="890"/>
        </ext>
      </extLst>
    </bk>
    <bk>
      <extLst>
        <ext uri="{3e2802c4-a4d2-4d8b-9148-e3be6c30e623}">
          <xlrd:rvb i="891"/>
        </ext>
      </extLst>
    </bk>
    <bk>
      <extLst>
        <ext uri="{3e2802c4-a4d2-4d8b-9148-e3be6c30e623}">
          <xlrd:rvb i="892"/>
        </ext>
      </extLst>
    </bk>
    <bk>
      <extLst>
        <ext uri="{3e2802c4-a4d2-4d8b-9148-e3be6c30e623}">
          <xlrd:rvb i="893"/>
        </ext>
      </extLst>
    </bk>
    <bk>
      <extLst>
        <ext uri="{3e2802c4-a4d2-4d8b-9148-e3be6c30e623}">
          <xlrd:rvb i="894"/>
        </ext>
      </extLst>
    </bk>
    <bk>
      <extLst>
        <ext uri="{3e2802c4-a4d2-4d8b-9148-e3be6c30e623}">
          <xlrd:rvb i="895"/>
        </ext>
      </extLst>
    </bk>
    <bk>
      <extLst>
        <ext uri="{3e2802c4-a4d2-4d8b-9148-e3be6c30e623}">
          <xlrd:rvb i="896"/>
        </ext>
      </extLst>
    </bk>
    <bk>
      <extLst>
        <ext uri="{3e2802c4-a4d2-4d8b-9148-e3be6c30e623}">
          <xlrd:rvb i="897"/>
        </ext>
      </extLst>
    </bk>
    <bk>
      <extLst>
        <ext uri="{3e2802c4-a4d2-4d8b-9148-e3be6c30e623}">
          <xlrd:rvb i="898"/>
        </ext>
      </extLst>
    </bk>
    <bk>
      <extLst>
        <ext uri="{3e2802c4-a4d2-4d8b-9148-e3be6c30e623}">
          <xlrd:rvb i="899"/>
        </ext>
      </extLst>
    </bk>
    <bk>
      <extLst>
        <ext uri="{3e2802c4-a4d2-4d8b-9148-e3be6c30e623}">
          <xlrd:rvb i="900"/>
        </ext>
      </extLst>
    </bk>
    <bk>
      <extLst>
        <ext uri="{3e2802c4-a4d2-4d8b-9148-e3be6c30e623}">
          <xlrd:rvb i="901"/>
        </ext>
      </extLst>
    </bk>
    <bk>
      <extLst>
        <ext uri="{3e2802c4-a4d2-4d8b-9148-e3be6c30e623}">
          <xlrd:rvb i="902"/>
        </ext>
      </extLst>
    </bk>
    <bk>
      <extLst>
        <ext uri="{3e2802c4-a4d2-4d8b-9148-e3be6c30e623}">
          <xlrd:rvb i="903"/>
        </ext>
      </extLst>
    </bk>
    <bk>
      <extLst>
        <ext uri="{3e2802c4-a4d2-4d8b-9148-e3be6c30e623}">
          <xlrd:rvb i="904"/>
        </ext>
      </extLst>
    </bk>
    <bk>
      <extLst>
        <ext uri="{3e2802c4-a4d2-4d8b-9148-e3be6c30e623}">
          <xlrd:rvb i="905"/>
        </ext>
      </extLst>
    </bk>
    <bk>
      <extLst>
        <ext uri="{3e2802c4-a4d2-4d8b-9148-e3be6c30e623}">
          <xlrd:rvb i="906"/>
        </ext>
      </extLst>
    </bk>
    <bk>
      <extLst>
        <ext uri="{3e2802c4-a4d2-4d8b-9148-e3be6c30e623}">
          <xlrd:rvb i="907"/>
        </ext>
      </extLst>
    </bk>
    <bk>
      <extLst>
        <ext uri="{3e2802c4-a4d2-4d8b-9148-e3be6c30e623}">
          <xlrd:rvb i="908"/>
        </ext>
      </extLst>
    </bk>
    <bk>
      <extLst>
        <ext uri="{3e2802c4-a4d2-4d8b-9148-e3be6c30e623}">
          <xlrd:rvb i="909"/>
        </ext>
      </extLst>
    </bk>
    <bk>
      <extLst>
        <ext uri="{3e2802c4-a4d2-4d8b-9148-e3be6c30e623}">
          <xlrd:rvb i="910"/>
        </ext>
      </extLst>
    </bk>
    <bk>
      <extLst>
        <ext uri="{3e2802c4-a4d2-4d8b-9148-e3be6c30e623}">
          <xlrd:rvb i="911"/>
        </ext>
      </extLst>
    </bk>
    <bk>
      <extLst>
        <ext uri="{3e2802c4-a4d2-4d8b-9148-e3be6c30e623}">
          <xlrd:rvb i="912"/>
        </ext>
      </extLst>
    </bk>
    <bk>
      <extLst>
        <ext uri="{3e2802c4-a4d2-4d8b-9148-e3be6c30e623}">
          <xlrd:rvb i="913"/>
        </ext>
      </extLst>
    </bk>
    <bk>
      <extLst>
        <ext uri="{3e2802c4-a4d2-4d8b-9148-e3be6c30e623}">
          <xlrd:rvb i="914"/>
        </ext>
      </extLst>
    </bk>
    <bk>
      <extLst>
        <ext uri="{3e2802c4-a4d2-4d8b-9148-e3be6c30e623}">
          <xlrd:rvb i="915"/>
        </ext>
      </extLst>
    </bk>
    <bk>
      <extLst>
        <ext uri="{3e2802c4-a4d2-4d8b-9148-e3be6c30e623}">
          <xlrd:rvb i="916"/>
        </ext>
      </extLst>
    </bk>
    <bk>
      <extLst>
        <ext uri="{3e2802c4-a4d2-4d8b-9148-e3be6c30e623}">
          <xlrd:rvb i="917"/>
        </ext>
      </extLst>
    </bk>
    <bk>
      <extLst>
        <ext uri="{3e2802c4-a4d2-4d8b-9148-e3be6c30e623}">
          <xlrd:rvb i="918"/>
        </ext>
      </extLst>
    </bk>
    <bk>
      <extLst>
        <ext uri="{3e2802c4-a4d2-4d8b-9148-e3be6c30e623}">
          <xlrd:rvb i="919"/>
        </ext>
      </extLst>
    </bk>
    <bk>
      <extLst>
        <ext uri="{3e2802c4-a4d2-4d8b-9148-e3be6c30e623}">
          <xlrd:rvb i="920"/>
        </ext>
      </extLst>
    </bk>
    <bk>
      <extLst>
        <ext uri="{3e2802c4-a4d2-4d8b-9148-e3be6c30e623}">
          <xlrd:rvb i="921"/>
        </ext>
      </extLst>
    </bk>
    <bk>
      <extLst>
        <ext uri="{3e2802c4-a4d2-4d8b-9148-e3be6c30e623}">
          <xlrd:rvb i="922"/>
        </ext>
      </extLst>
    </bk>
    <bk>
      <extLst>
        <ext uri="{3e2802c4-a4d2-4d8b-9148-e3be6c30e623}">
          <xlrd:rvb i="923"/>
        </ext>
      </extLst>
    </bk>
    <bk>
      <extLst>
        <ext uri="{3e2802c4-a4d2-4d8b-9148-e3be6c30e623}">
          <xlrd:rvb i="924"/>
        </ext>
      </extLst>
    </bk>
    <bk>
      <extLst>
        <ext uri="{3e2802c4-a4d2-4d8b-9148-e3be6c30e623}">
          <xlrd:rvb i="925"/>
        </ext>
      </extLst>
    </bk>
    <bk>
      <extLst>
        <ext uri="{3e2802c4-a4d2-4d8b-9148-e3be6c30e623}">
          <xlrd:rvb i="926"/>
        </ext>
      </extLst>
    </bk>
    <bk>
      <extLst>
        <ext uri="{3e2802c4-a4d2-4d8b-9148-e3be6c30e623}">
          <xlrd:rvb i="927"/>
        </ext>
      </extLst>
    </bk>
    <bk>
      <extLst>
        <ext uri="{3e2802c4-a4d2-4d8b-9148-e3be6c30e623}">
          <xlrd:rvb i="928"/>
        </ext>
      </extLst>
    </bk>
    <bk>
      <extLst>
        <ext uri="{3e2802c4-a4d2-4d8b-9148-e3be6c30e623}">
          <xlrd:rvb i="929"/>
        </ext>
      </extLst>
    </bk>
    <bk>
      <extLst>
        <ext uri="{3e2802c4-a4d2-4d8b-9148-e3be6c30e623}">
          <xlrd:rvb i="930"/>
        </ext>
      </extLst>
    </bk>
    <bk>
      <extLst>
        <ext uri="{3e2802c4-a4d2-4d8b-9148-e3be6c30e623}">
          <xlrd:rvb i="931"/>
        </ext>
      </extLst>
    </bk>
    <bk>
      <extLst>
        <ext uri="{3e2802c4-a4d2-4d8b-9148-e3be6c30e623}">
          <xlrd:rvb i="932"/>
        </ext>
      </extLst>
    </bk>
    <bk>
      <extLst>
        <ext uri="{3e2802c4-a4d2-4d8b-9148-e3be6c30e623}">
          <xlrd:rvb i="933"/>
        </ext>
      </extLst>
    </bk>
    <bk>
      <extLst>
        <ext uri="{3e2802c4-a4d2-4d8b-9148-e3be6c30e623}">
          <xlrd:rvb i="934"/>
        </ext>
      </extLst>
    </bk>
    <bk>
      <extLst>
        <ext uri="{3e2802c4-a4d2-4d8b-9148-e3be6c30e623}">
          <xlrd:rvb i="935"/>
        </ext>
      </extLst>
    </bk>
    <bk>
      <extLst>
        <ext uri="{3e2802c4-a4d2-4d8b-9148-e3be6c30e623}">
          <xlrd:rvb i="936"/>
        </ext>
      </extLst>
    </bk>
    <bk>
      <extLst>
        <ext uri="{3e2802c4-a4d2-4d8b-9148-e3be6c30e623}">
          <xlrd:rvb i="937"/>
        </ext>
      </extLst>
    </bk>
    <bk>
      <extLst>
        <ext uri="{3e2802c4-a4d2-4d8b-9148-e3be6c30e623}">
          <xlrd:rvb i="938"/>
        </ext>
      </extLst>
    </bk>
    <bk>
      <extLst>
        <ext uri="{3e2802c4-a4d2-4d8b-9148-e3be6c30e623}">
          <xlrd:rvb i="939"/>
        </ext>
      </extLst>
    </bk>
    <bk>
      <extLst>
        <ext uri="{3e2802c4-a4d2-4d8b-9148-e3be6c30e623}">
          <xlrd:rvb i="940"/>
        </ext>
      </extLst>
    </bk>
    <bk>
      <extLst>
        <ext uri="{3e2802c4-a4d2-4d8b-9148-e3be6c30e623}">
          <xlrd:rvb i="941"/>
        </ext>
      </extLst>
    </bk>
    <bk>
      <extLst>
        <ext uri="{3e2802c4-a4d2-4d8b-9148-e3be6c30e623}">
          <xlrd:rvb i="942"/>
        </ext>
      </extLst>
    </bk>
    <bk>
      <extLst>
        <ext uri="{3e2802c4-a4d2-4d8b-9148-e3be6c30e623}">
          <xlrd:rvb i="943"/>
        </ext>
      </extLst>
    </bk>
    <bk>
      <extLst>
        <ext uri="{3e2802c4-a4d2-4d8b-9148-e3be6c30e623}">
          <xlrd:rvb i="944"/>
        </ext>
      </extLst>
    </bk>
    <bk>
      <extLst>
        <ext uri="{3e2802c4-a4d2-4d8b-9148-e3be6c30e623}">
          <xlrd:rvb i="945"/>
        </ext>
      </extLst>
    </bk>
    <bk>
      <extLst>
        <ext uri="{3e2802c4-a4d2-4d8b-9148-e3be6c30e623}">
          <xlrd:rvb i="946"/>
        </ext>
      </extLst>
    </bk>
    <bk>
      <extLst>
        <ext uri="{3e2802c4-a4d2-4d8b-9148-e3be6c30e623}">
          <xlrd:rvb i="947"/>
        </ext>
      </extLst>
    </bk>
    <bk>
      <extLst>
        <ext uri="{3e2802c4-a4d2-4d8b-9148-e3be6c30e623}">
          <xlrd:rvb i="948"/>
        </ext>
      </extLst>
    </bk>
    <bk>
      <extLst>
        <ext uri="{3e2802c4-a4d2-4d8b-9148-e3be6c30e623}">
          <xlrd:rvb i="949"/>
        </ext>
      </extLst>
    </bk>
    <bk>
      <extLst>
        <ext uri="{3e2802c4-a4d2-4d8b-9148-e3be6c30e623}">
          <xlrd:rvb i="950"/>
        </ext>
      </extLst>
    </bk>
    <bk>
      <extLst>
        <ext uri="{3e2802c4-a4d2-4d8b-9148-e3be6c30e623}">
          <xlrd:rvb i="951"/>
        </ext>
      </extLst>
    </bk>
    <bk>
      <extLst>
        <ext uri="{3e2802c4-a4d2-4d8b-9148-e3be6c30e623}">
          <xlrd:rvb i="952"/>
        </ext>
      </extLst>
    </bk>
    <bk>
      <extLst>
        <ext uri="{3e2802c4-a4d2-4d8b-9148-e3be6c30e623}">
          <xlrd:rvb i="953"/>
        </ext>
      </extLst>
    </bk>
    <bk>
      <extLst>
        <ext uri="{3e2802c4-a4d2-4d8b-9148-e3be6c30e623}">
          <xlrd:rvb i="954"/>
        </ext>
      </extLst>
    </bk>
    <bk>
      <extLst>
        <ext uri="{3e2802c4-a4d2-4d8b-9148-e3be6c30e623}">
          <xlrd:rvb i="955"/>
        </ext>
      </extLst>
    </bk>
    <bk>
      <extLst>
        <ext uri="{3e2802c4-a4d2-4d8b-9148-e3be6c30e623}">
          <xlrd:rvb i="956"/>
        </ext>
      </extLst>
    </bk>
    <bk>
      <extLst>
        <ext uri="{3e2802c4-a4d2-4d8b-9148-e3be6c30e623}">
          <xlrd:rvb i="957"/>
        </ext>
      </extLst>
    </bk>
    <bk>
      <extLst>
        <ext uri="{3e2802c4-a4d2-4d8b-9148-e3be6c30e623}">
          <xlrd:rvb i="958"/>
        </ext>
      </extLst>
    </bk>
    <bk>
      <extLst>
        <ext uri="{3e2802c4-a4d2-4d8b-9148-e3be6c30e623}">
          <xlrd:rvb i="959"/>
        </ext>
      </extLst>
    </bk>
    <bk>
      <extLst>
        <ext uri="{3e2802c4-a4d2-4d8b-9148-e3be6c30e623}">
          <xlrd:rvb i="960"/>
        </ext>
      </extLst>
    </bk>
    <bk>
      <extLst>
        <ext uri="{3e2802c4-a4d2-4d8b-9148-e3be6c30e623}">
          <xlrd:rvb i="961"/>
        </ext>
      </extLst>
    </bk>
    <bk>
      <extLst>
        <ext uri="{3e2802c4-a4d2-4d8b-9148-e3be6c30e623}">
          <xlrd:rvb i="962"/>
        </ext>
      </extLst>
    </bk>
    <bk>
      <extLst>
        <ext uri="{3e2802c4-a4d2-4d8b-9148-e3be6c30e623}">
          <xlrd:rvb i="963"/>
        </ext>
      </extLst>
    </bk>
    <bk>
      <extLst>
        <ext uri="{3e2802c4-a4d2-4d8b-9148-e3be6c30e623}">
          <xlrd:rvb i="964"/>
        </ext>
      </extLst>
    </bk>
    <bk>
      <extLst>
        <ext uri="{3e2802c4-a4d2-4d8b-9148-e3be6c30e623}">
          <xlrd:rvb i="965"/>
        </ext>
      </extLst>
    </bk>
    <bk>
      <extLst>
        <ext uri="{3e2802c4-a4d2-4d8b-9148-e3be6c30e623}">
          <xlrd:rvb i="966"/>
        </ext>
      </extLst>
    </bk>
    <bk>
      <extLst>
        <ext uri="{3e2802c4-a4d2-4d8b-9148-e3be6c30e623}">
          <xlrd:rvb i="967"/>
        </ext>
      </extLst>
    </bk>
    <bk>
      <extLst>
        <ext uri="{3e2802c4-a4d2-4d8b-9148-e3be6c30e623}">
          <xlrd:rvb i="968"/>
        </ext>
      </extLst>
    </bk>
    <bk>
      <extLst>
        <ext uri="{3e2802c4-a4d2-4d8b-9148-e3be6c30e623}">
          <xlrd:rvb i="969"/>
        </ext>
      </extLst>
    </bk>
    <bk>
      <extLst>
        <ext uri="{3e2802c4-a4d2-4d8b-9148-e3be6c30e623}">
          <xlrd:rvb i="970"/>
        </ext>
      </extLst>
    </bk>
    <bk>
      <extLst>
        <ext uri="{3e2802c4-a4d2-4d8b-9148-e3be6c30e623}">
          <xlrd:rvb i="971"/>
        </ext>
      </extLst>
    </bk>
    <bk>
      <extLst>
        <ext uri="{3e2802c4-a4d2-4d8b-9148-e3be6c30e623}">
          <xlrd:rvb i="972"/>
        </ext>
      </extLst>
    </bk>
    <bk>
      <extLst>
        <ext uri="{3e2802c4-a4d2-4d8b-9148-e3be6c30e623}">
          <xlrd:rvb i="973"/>
        </ext>
      </extLst>
    </bk>
    <bk>
      <extLst>
        <ext uri="{3e2802c4-a4d2-4d8b-9148-e3be6c30e623}">
          <xlrd:rvb i="974"/>
        </ext>
      </extLst>
    </bk>
    <bk>
      <extLst>
        <ext uri="{3e2802c4-a4d2-4d8b-9148-e3be6c30e623}">
          <xlrd:rvb i="975"/>
        </ext>
      </extLst>
    </bk>
    <bk>
      <extLst>
        <ext uri="{3e2802c4-a4d2-4d8b-9148-e3be6c30e623}">
          <xlrd:rvb i="976"/>
        </ext>
      </extLst>
    </bk>
    <bk>
      <extLst>
        <ext uri="{3e2802c4-a4d2-4d8b-9148-e3be6c30e623}">
          <xlrd:rvb i="977"/>
        </ext>
      </extLst>
    </bk>
    <bk>
      <extLst>
        <ext uri="{3e2802c4-a4d2-4d8b-9148-e3be6c30e623}">
          <xlrd:rvb i="978"/>
        </ext>
      </extLst>
    </bk>
    <bk>
      <extLst>
        <ext uri="{3e2802c4-a4d2-4d8b-9148-e3be6c30e623}">
          <xlrd:rvb i="979"/>
        </ext>
      </extLst>
    </bk>
    <bk>
      <extLst>
        <ext uri="{3e2802c4-a4d2-4d8b-9148-e3be6c30e623}">
          <xlrd:rvb i="980"/>
        </ext>
      </extLst>
    </bk>
    <bk>
      <extLst>
        <ext uri="{3e2802c4-a4d2-4d8b-9148-e3be6c30e623}">
          <xlrd:rvb i="981"/>
        </ext>
      </extLst>
    </bk>
    <bk>
      <extLst>
        <ext uri="{3e2802c4-a4d2-4d8b-9148-e3be6c30e623}">
          <xlrd:rvb i="982"/>
        </ext>
      </extLst>
    </bk>
    <bk>
      <extLst>
        <ext uri="{3e2802c4-a4d2-4d8b-9148-e3be6c30e623}">
          <xlrd:rvb i="983"/>
        </ext>
      </extLst>
    </bk>
    <bk>
      <extLst>
        <ext uri="{3e2802c4-a4d2-4d8b-9148-e3be6c30e623}">
          <xlrd:rvb i="984"/>
        </ext>
      </extLst>
    </bk>
    <bk>
      <extLst>
        <ext uri="{3e2802c4-a4d2-4d8b-9148-e3be6c30e623}">
          <xlrd:rvb i="985"/>
        </ext>
      </extLst>
    </bk>
    <bk>
      <extLst>
        <ext uri="{3e2802c4-a4d2-4d8b-9148-e3be6c30e623}">
          <xlrd:rvb i="986"/>
        </ext>
      </extLst>
    </bk>
    <bk>
      <extLst>
        <ext uri="{3e2802c4-a4d2-4d8b-9148-e3be6c30e623}">
          <xlrd:rvb i="987"/>
        </ext>
      </extLst>
    </bk>
    <bk>
      <extLst>
        <ext uri="{3e2802c4-a4d2-4d8b-9148-e3be6c30e623}">
          <xlrd:rvb i="988"/>
        </ext>
      </extLst>
    </bk>
    <bk>
      <extLst>
        <ext uri="{3e2802c4-a4d2-4d8b-9148-e3be6c30e623}">
          <xlrd:rvb i="989"/>
        </ext>
      </extLst>
    </bk>
    <bk>
      <extLst>
        <ext uri="{3e2802c4-a4d2-4d8b-9148-e3be6c30e623}">
          <xlrd:rvb i="990"/>
        </ext>
      </extLst>
    </bk>
    <bk>
      <extLst>
        <ext uri="{3e2802c4-a4d2-4d8b-9148-e3be6c30e623}">
          <xlrd:rvb i="991"/>
        </ext>
      </extLst>
    </bk>
    <bk>
      <extLst>
        <ext uri="{3e2802c4-a4d2-4d8b-9148-e3be6c30e623}">
          <xlrd:rvb i="992"/>
        </ext>
      </extLst>
    </bk>
    <bk>
      <extLst>
        <ext uri="{3e2802c4-a4d2-4d8b-9148-e3be6c30e623}">
          <xlrd:rvb i="993"/>
        </ext>
      </extLst>
    </bk>
    <bk>
      <extLst>
        <ext uri="{3e2802c4-a4d2-4d8b-9148-e3be6c30e623}">
          <xlrd:rvb i="994"/>
        </ext>
      </extLst>
    </bk>
  </futureMetadata>
  <valueMetadata count="99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</valueMetadata>
</metadata>
</file>

<file path=xl/sharedStrings.xml><?xml version="1.0" encoding="utf-8"?>
<sst xmlns="http://schemas.openxmlformats.org/spreadsheetml/2006/main" count="5968" uniqueCount="2845">
  <si>
    <t>Aantal</t>
  </si>
  <si>
    <t>Type</t>
  </si>
  <si>
    <t>Omschrijving</t>
  </si>
  <si>
    <t>TE</t>
  </si>
  <si>
    <t>Bestelnummer</t>
  </si>
  <si>
    <t>Brutoprijs</t>
  </si>
  <si>
    <t>KG</t>
  </si>
  <si>
    <t>Totaalprijs</t>
  </si>
  <si>
    <t>Basiscomponenten</t>
  </si>
  <si>
    <t>Bedraad</t>
  </si>
  <si>
    <t>Wireless</t>
  </si>
  <si>
    <t>SAP-A1.1</t>
  </si>
  <si>
    <t>Adapter voor dinrail montage</t>
  </si>
  <si>
    <t>2CKA006200A0158</t>
  </si>
  <si>
    <t xml:space="preserve">Externe antenne </t>
  </si>
  <si>
    <t>6200 AP/1-WL</t>
  </si>
  <si>
    <t>6201/640.1</t>
  </si>
  <si>
    <t>US/E 1</t>
  </si>
  <si>
    <t>Overspanningsbeveiliging buskabel</t>
  </si>
  <si>
    <t>2CKA006200A0066</t>
  </si>
  <si>
    <t>Busvoeding 640mA dinrail</t>
  </si>
  <si>
    <t>2CKA006220A0001</t>
  </si>
  <si>
    <t xml:space="preserve">Dinrailcomponenten (centraal systeem) </t>
  </si>
  <si>
    <t>Artikelnummer ABB</t>
  </si>
  <si>
    <t>Val</t>
  </si>
  <si>
    <t>Ingangsdatum</t>
  </si>
  <si>
    <t>Typenummer</t>
  </si>
  <si>
    <t>Kortingscode</t>
  </si>
  <si>
    <t>EUR</t>
  </si>
  <si>
    <t>20250701</t>
  </si>
  <si>
    <t>AO</t>
  </si>
  <si>
    <t>2CDG120009R0011</t>
  </si>
  <si>
    <t>VA/Z10.1</t>
  </si>
  <si>
    <t>Ventieladapter VA 10</t>
  </si>
  <si>
    <t>2CDG120010R0011</t>
  </si>
  <si>
    <t>VA/Z50.1</t>
  </si>
  <si>
    <t>Ventieladapter VA 50</t>
  </si>
  <si>
    <t>2CDG120011R0011</t>
  </si>
  <si>
    <t>VA/Z78.1</t>
  </si>
  <si>
    <t>Ventieladapter VA 78</t>
  </si>
  <si>
    <t>2CDG120012R0011</t>
  </si>
  <si>
    <t>VA/Z80.1</t>
  </si>
  <si>
    <t>Ventieladapter VA 80</t>
  </si>
  <si>
    <t>2CDG120037R0011</t>
  </si>
  <si>
    <t>CP-D24/2.5</t>
  </si>
  <si>
    <t>KNX-Smarthome netvoeding 24VDC/2500mA</t>
  </si>
  <si>
    <t>2CDG120049R0011</t>
  </si>
  <si>
    <t>TSA/K230.2</t>
  </si>
  <si>
    <t>KNX thermo-elektrische ventielklep 230V</t>
  </si>
  <si>
    <t>2CDG120083R0011</t>
  </si>
  <si>
    <t>ISP/S8.1.1.1</t>
  </si>
  <si>
    <t>ISP/S8.1.1.1 IP Switch PoE, 8 Poorten</t>
  </si>
  <si>
    <t>2CDG510005R0021</t>
  </si>
  <si>
    <t>SUG-F-1.11</t>
  </si>
  <si>
    <t>FaH Split Unit Gateway SUG-F-1.11</t>
  </si>
  <si>
    <t>AR</t>
  </si>
  <si>
    <t>2CDG510012R0021</t>
  </si>
  <si>
    <t>DG-M-1.16.11</t>
  </si>
  <si>
    <t>FaH DALI-gateway DINrail</t>
  </si>
  <si>
    <t>2CDG510023R0021</t>
  </si>
  <si>
    <t>BI-F-2.0.12</t>
  </si>
  <si>
    <t>BI-F-2.0.12 Binaire ingang 2 voudig inbouw</t>
  </si>
  <si>
    <t>2CDG510024R0021</t>
  </si>
  <si>
    <t>BI-F-4.0.12</t>
  </si>
  <si>
    <t>BI-F-4.0.12 Binaire ingang 4 voudig inbouw</t>
  </si>
  <si>
    <t>2CDG510025R0021</t>
  </si>
  <si>
    <t>SA-M-4.16.2.12</t>
  </si>
  <si>
    <t>SA-M-4.16.2.12 Schakelactor,4-voudig,16A ,MDRC</t>
  </si>
  <si>
    <t>2CDG510026R0021</t>
  </si>
  <si>
    <t>SA-M-8.16.2.12</t>
  </si>
  <si>
    <t>SA-M-8.16.2.12 Schakelactor,8-voudig,16A ,MDRC</t>
  </si>
  <si>
    <t>2CDG510027R0021</t>
  </si>
  <si>
    <t>SA-M-12.16.2.12</t>
  </si>
  <si>
    <t>SA-M-12.16.2.12 Schakelactor,12-voudig, 16A,MDRC</t>
  </si>
  <si>
    <t>2CDG510028R0021</t>
  </si>
  <si>
    <t>BA-M-4.230.1.11</t>
  </si>
  <si>
    <t>BA-M-4.230.1.11 Jaloezie-actor,4-voudig, 230V,MDRC</t>
  </si>
  <si>
    <t>2CDG510029R0021</t>
  </si>
  <si>
    <t>BA-M-8.230.1.11</t>
  </si>
  <si>
    <t>BA-M-8.230.1.11 Jaloezie-actor,8-voudig, 230V,MDRC</t>
  </si>
  <si>
    <t>AL</t>
  </si>
  <si>
    <t>2CKA006115A0503</t>
  </si>
  <si>
    <t>KK/U4.63.11</t>
  </si>
  <si>
    <t>Keypad 1-4v Future/Solo Platform 63</t>
  </si>
  <si>
    <t>2CKA006115A0505</t>
  </si>
  <si>
    <t>KK/U4.55.11</t>
  </si>
  <si>
    <t>Keypad 1-4v Balance</t>
  </si>
  <si>
    <t>2CKA006115A0509</t>
  </si>
  <si>
    <t>KK/U4.70.11</t>
  </si>
  <si>
    <t>Keypad 1-4v Art</t>
  </si>
  <si>
    <t>2CKA006136A0211</t>
  </si>
  <si>
    <t>6136/07</t>
  </si>
  <si>
    <t>6136/07 inbouwdoos voor smarttouch 10 inch</t>
  </si>
  <si>
    <t>2CKA006199A0024</t>
  </si>
  <si>
    <t>LFW/A.0.70.11-CK</t>
  </si>
  <si>
    <t>2CKA006199A0026</t>
  </si>
  <si>
    <t>LFW/A.1.70.11-44G</t>
  </si>
  <si>
    <t>2CKA006199A0027</t>
  </si>
  <si>
    <t>LFW/A.2.70.11-44G</t>
  </si>
  <si>
    <t>2CKA006199A0028</t>
  </si>
  <si>
    <t>LFW/A.3.70.11-44G</t>
  </si>
  <si>
    <t>2CKA006199A0029</t>
  </si>
  <si>
    <t>LFW/A.4.70.11-44G</t>
  </si>
  <si>
    <t>2CKA006199A0040</t>
  </si>
  <si>
    <t>LFW/A.0.63.11-CK</t>
  </si>
  <si>
    <t>2CKA006199A0042</t>
  </si>
  <si>
    <t>LFW/A.1.63.11-81</t>
  </si>
  <si>
    <t>2CKA006199A0043</t>
  </si>
  <si>
    <t>LFW/A.1.63.11-82</t>
  </si>
  <si>
    <t>2CKA006199A0044</t>
  </si>
  <si>
    <t>LFW/A.1.63.11-83</t>
  </si>
  <si>
    <t>2CKA006199A0045</t>
  </si>
  <si>
    <t>LFW/A.1.63.11-84</t>
  </si>
  <si>
    <t>2CKA006199A0046</t>
  </si>
  <si>
    <t>LFW/A.1.63.11-884</t>
  </si>
  <si>
    <t>2CKA006199A0047</t>
  </si>
  <si>
    <t>LFW/A.1.63.11-885</t>
  </si>
  <si>
    <t>2CKA006199A0049</t>
  </si>
  <si>
    <t>LFW/A.1.63.11-866</t>
  </si>
  <si>
    <t>2CKA006199A0050</t>
  </si>
  <si>
    <t>LFW/A.2.63.11-81</t>
  </si>
  <si>
    <t>2CKA006199A0051</t>
  </si>
  <si>
    <t>LFW/A.2.63.11-82</t>
  </si>
  <si>
    <t>2CKA006199A0052</t>
  </si>
  <si>
    <t>LFW/A.2.63.11-83</t>
  </si>
  <si>
    <t>2CKA006199A0053</t>
  </si>
  <si>
    <t>LFW/A.2.63.11-84</t>
  </si>
  <si>
    <t>2CKA006199A0054</t>
  </si>
  <si>
    <t>LFW/A.2.63.11-884</t>
  </si>
  <si>
    <t>2CKA006199A0055</t>
  </si>
  <si>
    <t>LFW/A.2.63.11-885</t>
  </si>
  <si>
    <t>2CKA006199A0057</t>
  </si>
  <si>
    <t>LFW/A.2.63.11-866</t>
  </si>
  <si>
    <t>2CKA006199A0058</t>
  </si>
  <si>
    <t>LFW/A.3.63.11-81</t>
  </si>
  <si>
    <t>2CKA006199A0059</t>
  </si>
  <si>
    <t>LFW/A.3.63.11-82</t>
  </si>
  <si>
    <t>2CKA006199A0060</t>
  </si>
  <si>
    <t>LFW/A.3.63.11-83</t>
  </si>
  <si>
    <t>2CKA006199A0061</t>
  </si>
  <si>
    <t>LFW/A.3.63.11-84</t>
  </si>
  <si>
    <t>2CKA006199A0062</t>
  </si>
  <si>
    <t>LFW/A.3.63.11-884</t>
  </si>
  <si>
    <t>2CKA006199A0063</t>
  </si>
  <si>
    <t>LFW/A.3.63.11-885</t>
  </si>
  <si>
    <t>2CKA006199A0065</t>
  </si>
  <si>
    <t>LFW/A.3.63.11-866</t>
  </si>
  <si>
    <t>2CKA006199A0066</t>
  </si>
  <si>
    <t>LFW/A.4.63.11-81</t>
  </si>
  <si>
    <t>2CKA006199A0067</t>
  </si>
  <si>
    <t>LFW/A.4.63.11-82</t>
  </si>
  <si>
    <t>2CKA006199A0068</t>
  </si>
  <si>
    <t>LFW/A.4.63.11-83</t>
  </si>
  <si>
    <t>2CKA006199A0069</t>
  </si>
  <si>
    <t>LFW/A.4.63.11-84</t>
  </si>
  <si>
    <t>2CKA006199A0070</t>
  </si>
  <si>
    <t>LFW/A.4.63.11-884</t>
  </si>
  <si>
    <t>2CKA006199A0071</t>
  </si>
  <si>
    <t>LFW/A.4.63.11-885</t>
  </si>
  <si>
    <t>2CKA006199A0073</t>
  </si>
  <si>
    <t>LFW/A.4.63.11-866</t>
  </si>
  <si>
    <t>2CKA006199A0161</t>
  </si>
  <si>
    <t>LFW/A.0.55.11-CK</t>
  </si>
  <si>
    <t>2CKA006199A0163</t>
  </si>
  <si>
    <t>LFW/A.1.55.11-914</t>
  </si>
  <si>
    <t>2CKA006199A0164</t>
  </si>
  <si>
    <t>LFW/A.2.55.11-914</t>
  </si>
  <si>
    <t>2CKA006199A0165</t>
  </si>
  <si>
    <t>LFW/A.3.55.11-914</t>
  </si>
  <si>
    <t>2CKA006199A0166</t>
  </si>
  <si>
    <t>LFW/A.4.55.11-914</t>
  </si>
  <si>
    <t>2CKA006199A0207</t>
  </si>
  <si>
    <t>LFAW/A.1.63.11-81</t>
  </si>
  <si>
    <t>2CKA006199A0208</t>
  </si>
  <si>
    <t>LFAW/A.1.63.11-82</t>
  </si>
  <si>
    <t>2CKA006199A0209</t>
  </si>
  <si>
    <t>LFAW/A.1.63.11-83</t>
  </si>
  <si>
    <t>2CKA006199A0210</t>
  </si>
  <si>
    <t>LFAW/A.1.63.11-84</t>
  </si>
  <si>
    <t>2CKA006199A0211</t>
  </si>
  <si>
    <t>LFAW/A.1.63.11-884</t>
  </si>
  <si>
    <t>2CKA006199A0212</t>
  </si>
  <si>
    <t>LFAW/A.1.63.11-885</t>
  </si>
  <si>
    <t>2CKA006199A0214</t>
  </si>
  <si>
    <t>LFAW/A.1.63.11-866</t>
  </si>
  <si>
    <t>2CKA006199A0247</t>
  </si>
  <si>
    <t>LFAW/A.2.63.11-81</t>
  </si>
  <si>
    <t>2CKA006199A0248</t>
  </si>
  <si>
    <t>LFAW/A.2.63.11-82</t>
  </si>
  <si>
    <t>2CKA006199A0249</t>
  </si>
  <si>
    <t>LFAW/A.2.63.11-83</t>
  </si>
  <si>
    <t>2CKA006199A0250</t>
  </si>
  <si>
    <t>LFAW/A.2.63.11-84</t>
  </si>
  <si>
    <t>2CKA006199A0251</t>
  </si>
  <si>
    <t>LFAW/A.2.63.11-884</t>
  </si>
  <si>
    <t>2CKA006199A0252</t>
  </si>
  <si>
    <t>LFAW/A.2.63.11-885</t>
  </si>
  <si>
    <t>2CKA006199A0254</t>
  </si>
  <si>
    <t>LFAW/A.2.63.11-866</t>
  </si>
  <si>
    <t>2CKA006199A0337</t>
  </si>
  <si>
    <t>LFAW/A.1.55.11-914</t>
  </si>
  <si>
    <t>2CKA006199A0342</t>
  </si>
  <si>
    <t>LFAW/A.2.55.11-914</t>
  </si>
  <si>
    <t>2CKA006199A0380</t>
  </si>
  <si>
    <t>LFAW/A.1.70.11-44G</t>
  </si>
  <si>
    <t>2CKA006199A0385</t>
  </si>
  <si>
    <t>LFAW/A.2.70.11-44G</t>
  </si>
  <si>
    <t>2CKA006199A0387</t>
  </si>
  <si>
    <t>LFW/A.1.70.11-44M</t>
  </si>
  <si>
    <t>2CKA006199A0388</t>
  </si>
  <si>
    <t>LFW/A.2.70.11-44M</t>
  </si>
  <si>
    <t>2CKA006199A0389</t>
  </si>
  <si>
    <t>LFW/A.3.70.11-44M</t>
  </si>
  <si>
    <t>2CKA006199A0390</t>
  </si>
  <si>
    <t>LFW/A.4.70.11-44M</t>
  </si>
  <si>
    <t>2CKA006199A0396</t>
  </si>
  <si>
    <t>LFAW/A.1.70.11-44M</t>
  </si>
  <si>
    <t>2CKA006199A0401</t>
  </si>
  <si>
    <t>LFAW/A.2.70.11-44M</t>
  </si>
  <si>
    <t>2CKA006199A0419</t>
  </si>
  <si>
    <t>LFW/A.1.70.11-45M</t>
  </si>
  <si>
    <t>2CKA006199A0420</t>
  </si>
  <si>
    <t>LFW/A.2.70.11-45M</t>
  </si>
  <si>
    <t>2CKA006199A0421</t>
  </si>
  <si>
    <t>LFW/A.3.70.11-45M</t>
  </si>
  <si>
    <t>2CKA006199A0422</t>
  </si>
  <si>
    <t>LFW/A.4.70.11-45M</t>
  </si>
  <si>
    <t>2CKA006199A0428</t>
  </si>
  <si>
    <t>LFAW/A.1.70.11-45M</t>
  </si>
  <si>
    <t>2CKA006199A0433</t>
  </si>
  <si>
    <t>LFAW/A.2.70.11-45M</t>
  </si>
  <si>
    <t>AQ</t>
  </si>
  <si>
    <t>FaH WL externe antenne</t>
  </si>
  <si>
    <t>2CKA006200A0067</t>
  </si>
  <si>
    <t>6222/1 AP-64-WL</t>
  </si>
  <si>
    <t>2CKA006200A0068</t>
  </si>
  <si>
    <t>6222/2 AP-64-WL</t>
  </si>
  <si>
    <t>2CKA006200A0069</t>
  </si>
  <si>
    <t>6222/1 AP-65-WL</t>
  </si>
  <si>
    <t>2CKA006200A0070</t>
  </si>
  <si>
    <t>6222/2 AP-65-WL</t>
  </si>
  <si>
    <t>2CKA006200A0141</t>
  </si>
  <si>
    <t>6222/1 AP-66-WL</t>
  </si>
  <si>
    <t>FatH Dinrail adapter SysAPP</t>
  </si>
  <si>
    <t>2CKA006200A0160</t>
  </si>
  <si>
    <t>62762-212-WL</t>
  </si>
  <si>
    <t>2CKA006200A0162</t>
  </si>
  <si>
    <t>62762-214-WL</t>
  </si>
  <si>
    <t>2CKA006200A0164</t>
  </si>
  <si>
    <t>62762-914-WL</t>
  </si>
  <si>
    <t>2CKA006200A0165</t>
  </si>
  <si>
    <t>62762-81-WL</t>
  </si>
  <si>
    <t>2CKA006200A0167</t>
  </si>
  <si>
    <t>62762-82-WL</t>
  </si>
  <si>
    <t>2CKA006200A0169</t>
  </si>
  <si>
    <t>62762-83-WL</t>
  </si>
  <si>
    <t>2CKA006200A0171</t>
  </si>
  <si>
    <t>62762-84-WL</t>
  </si>
  <si>
    <t>2CKA006200A0175</t>
  </si>
  <si>
    <t>62762-884-WL</t>
  </si>
  <si>
    <t>2CKA006200A0177</t>
  </si>
  <si>
    <t>62762-885-WL</t>
  </si>
  <si>
    <t>2CKA006200A0180</t>
  </si>
  <si>
    <t>62762-866-WL</t>
  </si>
  <si>
    <t>2CKA006200A0228</t>
  </si>
  <si>
    <t>62764-212-WL</t>
  </si>
  <si>
    <t>2CKA006200A0230</t>
  </si>
  <si>
    <t>62764-214-WL</t>
  </si>
  <si>
    <t>2CKA006200A0232</t>
  </si>
  <si>
    <t>62764-914-WL</t>
  </si>
  <si>
    <t>2CKA006200A0233</t>
  </si>
  <si>
    <t>62764-81-WL</t>
  </si>
  <si>
    <t>2CKA006200A0235</t>
  </si>
  <si>
    <t>62764-82-WL</t>
  </si>
  <si>
    <t>2CKA006200A0237</t>
  </si>
  <si>
    <t>62764-83-WL</t>
  </si>
  <si>
    <t>2CKA006200A0239</t>
  </si>
  <si>
    <t>62764-84-WL</t>
  </si>
  <si>
    <t>2CKA006200A0243</t>
  </si>
  <si>
    <t>62764-884-WL</t>
  </si>
  <si>
    <t>2CKA006200A0245</t>
  </si>
  <si>
    <t>62764-885-WL</t>
  </si>
  <si>
    <t>2CKA006200A0248</t>
  </si>
  <si>
    <t>62764-866-WL</t>
  </si>
  <si>
    <t>2CKA006200A0280</t>
  </si>
  <si>
    <t>62711-WL</t>
  </si>
  <si>
    <t>Busch-flexTronics⌐ wireless bedieningselement 1-voudig</t>
  </si>
  <si>
    <t>2CKA006200A0282</t>
  </si>
  <si>
    <t>62721-WL</t>
  </si>
  <si>
    <t>Busch-flexTronics⌐ wireless bedieningselement 2-voudig</t>
  </si>
  <si>
    <t>2CKA006200A0296</t>
  </si>
  <si>
    <t>WS-1-WL.11</t>
  </si>
  <si>
    <t>Busch-free@home⌐ flex-weerstation Wireless</t>
  </si>
  <si>
    <t>2CKA006200A0298</t>
  </si>
  <si>
    <t>62762-44G-WL</t>
  </si>
  <si>
    <t>2CKA006200A0299</t>
  </si>
  <si>
    <t>62762-44M-WL</t>
  </si>
  <si>
    <t>2CKA006200A0301</t>
  </si>
  <si>
    <t>62762-45M-WL</t>
  </si>
  <si>
    <t>2CKA006200A0307</t>
  </si>
  <si>
    <t>62764-44G-WL</t>
  </si>
  <si>
    <t>2CKA006200A0308</t>
  </si>
  <si>
    <t>62764-44M-WL</t>
  </si>
  <si>
    <t>2CKA006200A0310</t>
  </si>
  <si>
    <t>62764-45M-WL</t>
  </si>
  <si>
    <t>FaH voeding 640mA DIN-rail</t>
  </si>
  <si>
    <t>2CKA006220A0002</t>
  </si>
  <si>
    <t>6221/1.0</t>
  </si>
  <si>
    <t>FaH sensor 1-voudig inbouwsokkel</t>
  </si>
  <si>
    <t>2CKA006220A0003</t>
  </si>
  <si>
    <t>6221/2.0</t>
  </si>
  <si>
    <t>FaH sensor 2-voudig inbouwsokkel</t>
  </si>
  <si>
    <t>2CKA006220A0010</t>
  </si>
  <si>
    <t>6224/2.0</t>
  </si>
  <si>
    <t>FaH thermostaat inb. sokkel</t>
  </si>
  <si>
    <t>2CKA006220A0012</t>
  </si>
  <si>
    <t>6211/1.1</t>
  </si>
  <si>
    <t>FaH sensor/schakelaktor 1/1-v 10A inb.</t>
  </si>
  <si>
    <t>2CKA006220A0013</t>
  </si>
  <si>
    <t>6211/2.1</t>
  </si>
  <si>
    <t>FaH sensor/schakelaktor 2/1-v 10A inb.</t>
  </si>
  <si>
    <t>2CKA006220A0014</t>
  </si>
  <si>
    <t>6211/2.2</t>
  </si>
  <si>
    <t>FaH sensor/schakelaktor 2/2-v 4A inb.</t>
  </si>
  <si>
    <t>2CKA006220A0015</t>
  </si>
  <si>
    <t>6212/1.1</t>
  </si>
  <si>
    <t>FaH sensor/dimaktor 1/1-v 180 W/VA inb.</t>
  </si>
  <si>
    <t>2CKA006220A0016</t>
  </si>
  <si>
    <t>6212/2.1</t>
  </si>
  <si>
    <t>FaH sensor/dimaktor 2/1-v 180W/VA inb.</t>
  </si>
  <si>
    <t>2CKA006220A0017</t>
  </si>
  <si>
    <t>6213/1.1</t>
  </si>
  <si>
    <t>FaH sensor/jaloezieaktor 1/1-v inb.</t>
  </si>
  <si>
    <t>2CKA006220A0018</t>
  </si>
  <si>
    <t>6213/2.1</t>
  </si>
  <si>
    <t>FaH sensor/jaloezieaktor 2/1-v inb.</t>
  </si>
  <si>
    <t>2CKA006220A0024</t>
  </si>
  <si>
    <t>6251/8.8</t>
  </si>
  <si>
    <t>FaH aktor m ingangen 8v 6A DIN-rail</t>
  </si>
  <si>
    <t>2CKA006220A0025</t>
  </si>
  <si>
    <t>6254/0.6</t>
  </si>
  <si>
    <t>FaH verwarmingsaktor 230V 6-v DIN-rail</t>
  </si>
  <si>
    <t>2CKA006220A0027</t>
  </si>
  <si>
    <t>6255/2.3</t>
  </si>
  <si>
    <t>FaH fan-coil aktor</t>
  </si>
  <si>
    <t>2CKA006220A0032</t>
  </si>
  <si>
    <t>6230-10-81</t>
  </si>
  <si>
    <t>2CKA006220A0033</t>
  </si>
  <si>
    <t>6230-10-83</t>
  </si>
  <si>
    <t>2CKA006220A0034</t>
  </si>
  <si>
    <t>6230-10-84</t>
  </si>
  <si>
    <t>2CKA006220A0035</t>
  </si>
  <si>
    <t>6231-10-81</t>
  </si>
  <si>
    <t>2CKA006220A0036</t>
  </si>
  <si>
    <t>6231-10-83</t>
  </si>
  <si>
    <t>2CKA006220A0037</t>
  </si>
  <si>
    <t>6231-10-84</t>
  </si>
  <si>
    <t>2CKA006220A0038</t>
  </si>
  <si>
    <t>6232-10-81</t>
  </si>
  <si>
    <t>2CKA006220A0039</t>
  </si>
  <si>
    <t>6232-10-83</t>
  </si>
  <si>
    <t>2CKA006220A0040</t>
  </si>
  <si>
    <t>6232-10-84</t>
  </si>
  <si>
    <t>2CKA006220A0041</t>
  </si>
  <si>
    <t>6233-10-81</t>
  </si>
  <si>
    <t>2CKA006220A0042</t>
  </si>
  <si>
    <t>6233-10-83</t>
  </si>
  <si>
    <t>2CKA006220A0043</t>
  </si>
  <si>
    <t>6233-10-84</t>
  </si>
  <si>
    <t>2CKA006220A0044</t>
  </si>
  <si>
    <t>6234-10-81</t>
  </si>
  <si>
    <t>2CKA006220A0045</t>
  </si>
  <si>
    <t>6234-10-83</t>
  </si>
  <si>
    <t>2CKA006220A0046</t>
  </si>
  <si>
    <t>6234-10-84</t>
  </si>
  <si>
    <t>2CKA006220A0047</t>
  </si>
  <si>
    <t>6230-20-81</t>
  </si>
  <si>
    <t>2CKA006220A0048</t>
  </si>
  <si>
    <t>6230-20-83</t>
  </si>
  <si>
    <t>2CKA006220A0049</t>
  </si>
  <si>
    <t>6230-20-84</t>
  </si>
  <si>
    <t>2CKA006220A0050</t>
  </si>
  <si>
    <t>6231-21-81</t>
  </si>
  <si>
    <t>2CKA006220A0051</t>
  </si>
  <si>
    <t>6231-21-83</t>
  </si>
  <si>
    <t>2CKA006220A0052</t>
  </si>
  <si>
    <t>6231-21-84</t>
  </si>
  <si>
    <t>2CKA006220A0053</t>
  </si>
  <si>
    <t>6232-20-81</t>
  </si>
  <si>
    <t>2CKA006220A0054</t>
  </si>
  <si>
    <t>6232-20-83</t>
  </si>
  <si>
    <t>2CKA006220A0055</t>
  </si>
  <si>
    <t>6232-20-84</t>
  </si>
  <si>
    <t>2CKA006220A0056</t>
  </si>
  <si>
    <t>6233-21-81</t>
  </si>
  <si>
    <t>2CKA006220A0057</t>
  </si>
  <si>
    <t>6233-21-83</t>
  </si>
  <si>
    <t>2CKA006220A0058</t>
  </si>
  <si>
    <t>6233-21-84</t>
  </si>
  <si>
    <t>2CKA006220A0059</t>
  </si>
  <si>
    <t>6234-21-81</t>
  </si>
  <si>
    <t>2CKA006220A0060</t>
  </si>
  <si>
    <t>6234-21-83</t>
  </si>
  <si>
    <t>2CKA006220A0061</t>
  </si>
  <si>
    <t>6234-21-84</t>
  </si>
  <si>
    <t>2CKA006220A0062</t>
  </si>
  <si>
    <t>6231-22-81</t>
  </si>
  <si>
    <t>2CKA006220A0063</t>
  </si>
  <si>
    <t>6231-22-83</t>
  </si>
  <si>
    <t>2CKA006220A0064</t>
  </si>
  <si>
    <t>6231-22-84</t>
  </si>
  <si>
    <t>2CKA006220A0068</t>
  </si>
  <si>
    <t>6233-22-81</t>
  </si>
  <si>
    <t>2CKA006220A0069</t>
  </si>
  <si>
    <t>6233-22-83</t>
  </si>
  <si>
    <t>2CKA006220A0070</t>
  </si>
  <si>
    <t>6233-22-84</t>
  </si>
  <si>
    <t>2CKA006220A0074</t>
  </si>
  <si>
    <t>6235-81</t>
  </si>
  <si>
    <t>2CKA006220A0075</t>
  </si>
  <si>
    <t>6235-83</t>
  </si>
  <si>
    <t>2CKA006220A0076</t>
  </si>
  <si>
    <t>6235-84</t>
  </si>
  <si>
    <t>2CKA006220A0077</t>
  </si>
  <si>
    <t>6230-10-212</t>
  </si>
  <si>
    <t>2CKA006220A0078</t>
  </si>
  <si>
    <t>6230-10-214</t>
  </si>
  <si>
    <t>2CKA006220A0079</t>
  </si>
  <si>
    <t>6231-10-212</t>
  </si>
  <si>
    <t>2CKA006220A0080</t>
  </si>
  <si>
    <t>6231-10-214</t>
  </si>
  <si>
    <t>2CKA006220A0081</t>
  </si>
  <si>
    <t>6232-10-212</t>
  </si>
  <si>
    <t>2CKA006220A0082</t>
  </si>
  <si>
    <t>6232-10-214</t>
  </si>
  <si>
    <t>2CKA006220A0083</t>
  </si>
  <si>
    <t>6233-10-212</t>
  </si>
  <si>
    <t>2CKA006220A0084</t>
  </si>
  <si>
    <t>6233-10-214</t>
  </si>
  <si>
    <t>2CKA006220A0085</t>
  </si>
  <si>
    <t>6234-10-212</t>
  </si>
  <si>
    <t>2CKA006220A0086</t>
  </si>
  <si>
    <t>6234-10-214</t>
  </si>
  <si>
    <t>2CKA006220A0087</t>
  </si>
  <si>
    <t>6230-20-212</t>
  </si>
  <si>
    <t>2CKA006220A0088</t>
  </si>
  <si>
    <t>6230-20-214</t>
  </si>
  <si>
    <t>2CKA006220A0089</t>
  </si>
  <si>
    <t>6231-21-212</t>
  </si>
  <si>
    <t>2CKA006220A0090</t>
  </si>
  <si>
    <t>6231-21-214</t>
  </si>
  <si>
    <t>2CKA006220A0091</t>
  </si>
  <si>
    <t>6232-20-212</t>
  </si>
  <si>
    <t>2CKA006220A0092</t>
  </si>
  <si>
    <t>6232-20-214</t>
  </si>
  <si>
    <t>2CKA006220A0093</t>
  </si>
  <si>
    <t>6233-21-212</t>
  </si>
  <si>
    <t>2CKA006220A0094</t>
  </si>
  <si>
    <t>6233-21-214</t>
  </si>
  <si>
    <t>2CKA006220A0095</t>
  </si>
  <si>
    <t>6234-21-212</t>
  </si>
  <si>
    <t>2CKA006220A0096</t>
  </si>
  <si>
    <t>6234-21-214</t>
  </si>
  <si>
    <t>2CKA006220A0097</t>
  </si>
  <si>
    <t>6231-22-212</t>
  </si>
  <si>
    <t>2CKA006220A0098</t>
  </si>
  <si>
    <t>6231-22-214</t>
  </si>
  <si>
    <t>2CKA006220A0101</t>
  </si>
  <si>
    <t>6233-22-212</t>
  </si>
  <si>
    <t>2CKA006220A0102</t>
  </si>
  <si>
    <t>6233-22-214</t>
  </si>
  <si>
    <t>2CKA006220A0105</t>
  </si>
  <si>
    <t>6235-212</t>
  </si>
  <si>
    <t>2CKA006220A0106</t>
  </si>
  <si>
    <t>6235-214</t>
  </si>
  <si>
    <t>2CKA006220A0107</t>
  </si>
  <si>
    <t>6225/1.0-81</t>
  </si>
  <si>
    <t>2CKA006220A0108</t>
  </si>
  <si>
    <t>6225/1.0-83</t>
  </si>
  <si>
    <t>2CKA006220A0109</t>
  </si>
  <si>
    <t>6225/1.0-84</t>
  </si>
  <si>
    <t>2CKA006220A0110</t>
  </si>
  <si>
    <t>6215/1.1-81</t>
  </si>
  <si>
    <t>2CKA006220A0111</t>
  </si>
  <si>
    <t>6215/1.1-83</t>
  </si>
  <si>
    <t>2CKA006220A0112</t>
  </si>
  <si>
    <t>6215/1.1-84</t>
  </si>
  <si>
    <t>2CKA006220A0113</t>
  </si>
  <si>
    <t>6225/1.0-212</t>
  </si>
  <si>
    <t>2CKA006220A0114</t>
  </si>
  <si>
    <t>6225/1.0-214</t>
  </si>
  <si>
    <t>2CKA006220A0115</t>
  </si>
  <si>
    <t>6215/1.1-212</t>
  </si>
  <si>
    <t>2CKA006220A0116</t>
  </si>
  <si>
    <t>6215/1.1-214</t>
  </si>
  <si>
    <t>2CKA006220A0248</t>
  </si>
  <si>
    <t>6236-81</t>
  </si>
  <si>
    <t>2CKA006220A0249</t>
  </si>
  <si>
    <t>6236-83</t>
  </si>
  <si>
    <t>2CKA006220A0250</t>
  </si>
  <si>
    <t>6236-84</t>
  </si>
  <si>
    <t>2CKA006220A0251</t>
  </si>
  <si>
    <t>6236-212</t>
  </si>
  <si>
    <t>2CKA006220A0252</t>
  </si>
  <si>
    <t>6236-214</t>
  </si>
  <si>
    <t>2CKA006220A0253</t>
  </si>
  <si>
    <t>6234-22-81</t>
  </si>
  <si>
    <t>2CKA006220A0254</t>
  </si>
  <si>
    <t>6234-22-83</t>
  </si>
  <si>
    <t>2CKA006220A0255</t>
  </si>
  <si>
    <t>6234-22-84</t>
  </si>
  <si>
    <t>2CKA006220A0256</t>
  </si>
  <si>
    <t>6234-22-212</t>
  </si>
  <si>
    <t>2CKA006220A0257</t>
  </si>
  <si>
    <t>6234-22-214</t>
  </si>
  <si>
    <t>2CKA006220A0355</t>
  </si>
  <si>
    <t>6230-10-914</t>
  </si>
  <si>
    <t>2CKA006220A0356</t>
  </si>
  <si>
    <t>6231-10-914</t>
  </si>
  <si>
    <t>2CKA006220A0357</t>
  </si>
  <si>
    <t>6232-10-914</t>
  </si>
  <si>
    <t>2CKA006220A0358</t>
  </si>
  <si>
    <t>6233-10-914</t>
  </si>
  <si>
    <t>2CKA006220A0359</t>
  </si>
  <si>
    <t>6234-10-914</t>
  </si>
  <si>
    <t>2CKA006220A0360</t>
  </si>
  <si>
    <t>6230-20-914</t>
  </si>
  <si>
    <t>2CKA006220A0361</t>
  </si>
  <si>
    <t>6231-21-914</t>
  </si>
  <si>
    <t>2CKA006220A0362</t>
  </si>
  <si>
    <t>6232-20-914</t>
  </si>
  <si>
    <t>2CKA006220A0363</t>
  </si>
  <si>
    <t>6233-21-914</t>
  </si>
  <si>
    <t>2CKA006220A0364</t>
  </si>
  <si>
    <t>6234-21-914</t>
  </si>
  <si>
    <t>2CKA006220A0365</t>
  </si>
  <si>
    <t>6231-22-914</t>
  </si>
  <si>
    <t>2CKA006220A0366</t>
  </si>
  <si>
    <t>6233-22-914</t>
  </si>
  <si>
    <t>2CKA006220A0367</t>
  </si>
  <si>
    <t>6234-22-914</t>
  </si>
  <si>
    <t>2CKA006220A0368</t>
  </si>
  <si>
    <t>6235-914</t>
  </si>
  <si>
    <t>2CKA006220A0369</t>
  </si>
  <si>
    <t>6225/1.0-914</t>
  </si>
  <si>
    <t>2CKA006220A0370</t>
  </si>
  <si>
    <t>6215/1.1-914</t>
  </si>
  <si>
    <t>2CKA006220A0388</t>
  </si>
  <si>
    <t>6228</t>
  </si>
  <si>
    <t>FaH weerstation</t>
  </si>
  <si>
    <t>2CKA006220A0396</t>
  </si>
  <si>
    <t>6230-10-82</t>
  </si>
  <si>
    <t>2CKA006220A0397</t>
  </si>
  <si>
    <t>6231-10-82</t>
  </si>
  <si>
    <t>2CKA006220A0398</t>
  </si>
  <si>
    <t>6232-10-82</t>
  </si>
  <si>
    <t>2CKA006220A0399</t>
  </si>
  <si>
    <t>6233-10-82</t>
  </si>
  <si>
    <t>2CKA006220A0400</t>
  </si>
  <si>
    <t>6234-10-82</t>
  </si>
  <si>
    <t>2CKA006220A0401</t>
  </si>
  <si>
    <t>6230-20-82</t>
  </si>
  <si>
    <t>2CKA006220A0402</t>
  </si>
  <si>
    <t>6231-21-82</t>
  </si>
  <si>
    <t>2CKA006220A0403</t>
  </si>
  <si>
    <t>6232-20-82</t>
  </si>
  <si>
    <t>2CKA006220A0404</t>
  </si>
  <si>
    <t>6233-21-82</t>
  </si>
  <si>
    <t>2CKA006220A0405</t>
  </si>
  <si>
    <t>6234-21-82</t>
  </si>
  <si>
    <t>2CKA006220A0406</t>
  </si>
  <si>
    <t>6234-22-82</t>
  </si>
  <si>
    <t>2CKA006220A0407</t>
  </si>
  <si>
    <t>6231-22-82</t>
  </si>
  <si>
    <t>2CKA006220A0408</t>
  </si>
  <si>
    <t>6233-22-82</t>
  </si>
  <si>
    <t>2CKA006220A0409</t>
  </si>
  <si>
    <t>6235-82</t>
  </si>
  <si>
    <t>2CKA006220A0410</t>
  </si>
  <si>
    <t>6225/1.0-82</t>
  </si>
  <si>
    <t>2CKA006220A0411</t>
  </si>
  <si>
    <t>6215/1.1-82</t>
  </si>
  <si>
    <t>2CKA006220A0412</t>
  </si>
  <si>
    <t>6236-82</t>
  </si>
  <si>
    <t>2CKA006220A0413</t>
  </si>
  <si>
    <t>6230-10-866</t>
  </si>
  <si>
    <t>2CKA006220A0414</t>
  </si>
  <si>
    <t>6231-10-866</t>
  </si>
  <si>
    <t>2CKA006220A0415</t>
  </si>
  <si>
    <t>6232-10-866</t>
  </si>
  <si>
    <t>2CKA006220A0416</t>
  </si>
  <si>
    <t>6233-10-866</t>
  </si>
  <si>
    <t>2CKA006220A0417</t>
  </si>
  <si>
    <t>6234-10-866</t>
  </si>
  <si>
    <t>2CKA006220A0418</t>
  </si>
  <si>
    <t>6230-20-866</t>
  </si>
  <si>
    <t>2CKA006220A0419</t>
  </si>
  <si>
    <t>6231-21-866</t>
  </si>
  <si>
    <t>2CKA006220A0420</t>
  </si>
  <si>
    <t>6232-20-866</t>
  </si>
  <si>
    <t>2CKA006220A0421</t>
  </si>
  <si>
    <t>6233-21-866</t>
  </si>
  <si>
    <t>2CKA006220A0422</t>
  </si>
  <si>
    <t>6234-21-866</t>
  </si>
  <si>
    <t>2CKA006220A0423</t>
  </si>
  <si>
    <t>6234-22-866</t>
  </si>
  <si>
    <t>2CKA006220A0424</t>
  </si>
  <si>
    <t>6231-22-866</t>
  </si>
  <si>
    <t>2CKA006220A0425</t>
  </si>
  <si>
    <t>6233-22-866</t>
  </si>
  <si>
    <t>2CKA006220A0426</t>
  </si>
  <si>
    <t>6235-866</t>
  </si>
  <si>
    <t>2CKA006220A0427</t>
  </si>
  <si>
    <t>6225/1.0-866</t>
  </si>
  <si>
    <t>2CKA006220A0428</t>
  </si>
  <si>
    <t>6215/1.1-866</t>
  </si>
  <si>
    <t>2CKA006220A0429</t>
  </si>
  <si>
    <t>6236-866</t>
  </si>
  <si>
    <t>2CKA006220A0481</t>
  </si>
  <si>
    <t>6230-10-884</t>
  </si>
  <si>
    <t>2CKA006220A0482</t>
  </si>
  <si>
    <t>6231-10-884</t>
  </si>
  <si>
    <t>2CKA006220A0483</t>
  </si>
  <si>
    <t>6232-10-884</t>
  </si>
  <si>
    <t>2CKA006220A0484</t>
  </si>
  <si>
    <t>6233-10-884</t>
  </si>
  <si>
    <t>2CKA006220A0485</t>
  </si>
  <si>
    <t>6234-10-884</t>
  </si>
  <si>
    <t>2CKA006220A0486</t>
  </si>
  <si>
    <t>6230-20-884</t>
  </si>
  <si>
    <t>2CKA006220A0487</t>
  </si>
  <si>
    <t>6231-21-884</t>
  </si>
  <si>
    <t>2CKA006220A0488</t>
  </si>
  <si>
    <t>6232-20-884</t>
  </si>
  <si>
    <t>2CKA006220A0489</t>
  </si>
  <si>
    <t>6233-21-884</t>
  </si>
  <si>
    <t>2CKA006220A0490</t>
  </si>
  <si>
    <t>6234-21-884</t>
  </si>
  <si>
    <t>2CKA006220A0491</t>
  </si>
  <si>
    <t>6234-22-884</t>
  </si>
  <si>
    <t>2CKA006220A0492</t>
  </si>
  <si>
    <t>6231-22-884</t>
  </si>
  <si>
    <t>2CKA006220A0493</t>
  </si>
  <si>
    <t>6233-22-884</t>
  </si>
  <si>
    <t>2CKA006220A0494</t>
  </si>
  <si>
    <t>6235-884</t>
  </si>
  <si>
    <t>2CKA006220A0495</t>
  </si>
  <si>
    <t>6225/1.0-884</t>
  </si>
  <si>
    <t>2CKA006220A0496</t>
  </si>
  <si>
    <t>6215/1.1-884</t>
  </si>
  <si>
    <t>2CKA006220A0497</t>
  </si>
  <si>
    <t>6236-884</t>
  </si>
  <si>
    <t>2CKA006220A0498</t>
  </si>
  <si>
    <t>6230-10-885</t>
  </si>
  <si>
    <t>2CKA006220A0499</t>
  </si>
  <si>
    <t>6231-10-885</t>
  </si>
  <si>
    <t>2CKA006220A0500</t>
  </si>
  <si>
    <t>6232-10-885</t>
  </si>
  <si>
    <t>2CKA006220A0501</t>
  </si>
  <si>
    <t>6233-10-885</t>
  </si>
  <si>
    <t>2CKA006220A0502</t>
  </si>
  <si>
    <t>6234-10-885</t>
  </si>
  <si>
    <t>2CKA006220A0503</t>
  </si>
  <si>
    <t>6230-20-885</t>
  </si>
  <si>
    <t>2CKA006220A0504</t>
  </si>
  <si>
    <t>6231-21-885</t>
  </si>
  <si>
    <t>2CKA006220A0505</t>
  </si>
  <si>
    <t>6232-20-885</t>
  </si>
  <si>
    <t>2CKA006220A0506</t>
  </si>
  <si>
    <t>6233-21-885</t>
  </si>
  <si>
    <t>2CKA006220A0507</t>
  </si>
  <si>
    <t>6234-21-885</t>
  </si>
  <si>
    <t>2CKA006220A0508</t>
  </si>
  <si>
    <t>6234-22-885</t>
  </si>
  <si>
    <t>2CKA006220A0509</t>
  </si>
  <si>
    <t>6231-22-885</t>
  </si>
  <si>
    <t>2CKA006220A0510</t>
  </si>
  <si>
    <t>6233-22-885</t>
  </si>
  <si>
    <t>2CKA006220A0511</t>
  </si>
  <si>
    <t>6235-885</t>
  </si>
  <si>
    <t>2CKA006220A0512</t>
  </si>
  <si>
    <t>6225/1.0-885</t>
  </si>
  <si>
    <t>2CKA006220A0513</t>
  </si>
  <si>
    <t>6215/1.1-885</t>
  </si>
  <si>
    <t>2CKA006220A0514</t>
  </si>
  <si>
    <t>6236-885</t>
  </si>
  <si>
    <t>2CKA006220A0515</t>
  </si>
  <si>
    <t>6236-914</t>
  </si>
  <si>
    <t>2CKA006220A0720</t>
  </si>
  <si>
    <t>6226/T</t>
  </si>
  <si>
    <t>FaH temperatuurvoeler NTC 10 kohm 4m</t>
  </si>
  <si>
    <t>2CKA006220A0728</t>
  </si>
  <si>
    <t>DA/M.4.210.2.11</t>
  </si>
  <si>
    <t>f@h LED Dimmer 4v, 210W/VA DINr</t>
  </si>
  <si>
    <t>2CKA006220A0730</t>
  </si>
  <si>
    <t>DA/M.6.210.2.11</t>
  </si>
  <si>
    <t>fah LED Dimmer 6v, 210W/VA DINr</t>
  </si>
  <si>
    <t>2CKA006220A0733</t>
  </si>
  <si>
    <t>6237-21-81</t>
  </si>
  <si>
    <t>2CKA006220A0734</t>
  </si>
  <si>
    <t>6237-22-81</t>
  </si>
  <si>
    <t>2CKA006220A0735</t>
  </si>
  <si>
    <t>6237-21-82</t>
  </si>
  <si>
    <t>2CKA006220A0736</t>
  </si>
  <si>
    <t>6237-22-82</t>
  </si>
  <si>
    <t>2CKA006220A0737</t>
  </si>
  <si>
    <t>6237-21-83</t>
  </si>
  <si>
    <t>2CKA006220A0738</t>
  </si>
  <si>
    <t>6237-22-83</t>
  </si>
  <si>
    <t>2CKA006220A0739</t>
  </si>
  <si>
    <t>6237-21-84</t>
  </si>
  <si>
    <t>2CKA006220A0740</t>
  </si>
  <si>
    <t>6237-22-84</t>
  </si>
  <si>
    <t>2CKA006220A0741</t>
  </si>
  <si>
    <t>6237-21-212</t>
  </si>
  <si>
    <t>2CKA006220A0742</t>
  </si>
  <si>
    <t>6237-22-212</t>
  </si>
  <si>
    <t>2CKA006220A0743</t>
  </si>
  <si>
    <t>6237-21-214</t>
  </si>
  <si>
    <t>2CKA006220A0744</t>
  </si>
  <si>
    <t>6237-22-214</t>
  </si>
  <si>
    <t>2CKA006220A0747</t>
  </si>
  <si>
    <t>6237-21-866</t>
  </si>
  <si>
    <t>2CKA006220A0748</t>
  </si>
  <si>
    <t>6237-22-866</t>
  </si>
  <si>
    <t>2CKA006220A0749</t>
  </si>
  <si>
    <t>6237-21-884</t>
  </si>
  <si>
    <t>2CKA006220A0750</t>
  </si>
  <si>
    <t>6237-22-884</t>
  </si>
  <si>
    <t>2CKA006220A0751</t>
  </si>
  <si>
    <t>6237-21-885</t>
  </si>
  <si>
    <t>2CKA006220A0752</t>
  </si>
  <si>
    <t>6237-22-885</t>
  </si>
  <si>
    <t>2CKA006220A0753</t>
  </si>
  <si>
    <t>6237-21-914</t>
  </si>
  <si>
    <t>2CKA006220A0754</t>
  </si>
  <si>
    <t>6237-22-914</t>
  </si>
  <si>
    <t>2CKA006220A0837</t>
  </si>
  <si>
    <t>DA/M.4.315.2.11</t>
  </si>
  <si>
    <t>f@h LED Dimmer 4v, 315W/VA DINr</t>
  </si>
  <si>
    <t>2CKA006220A0880</t>
  </si>
  <si>
    <t>SB-F-8.0.11-83</t>
  </si>
  <si>
    <t>2CKA006220A0881</t>
  </si>
  <si>
    <t>SB-F-12.0.11-83</t>
  </si>
  <si>
    <t>2CKA006220A0882</t>
  </si>
  <si>
    <t>SBR-F-6.0.11-83</t>
  </si>
  <si>
    <t>2CKA006220A0883</t>
  </si>
  <si>
    <t>SBR-F-10.0.11-83</t>
  </si>
  <si>
    <t>2CKA006220A0884</t>
  </si>
  <si>
    <t>SBC-F-6.0.11-83</t>
  </si>
  <si>
    <t>2CKA006220A0885</t>
  </si>
  <si>
    <t>SBC-F-10.0.11-83</t>
  </si>
  <si>
    <t>2CKA006220A0886</t>
  </si>
  <si>
    <t>SB-F-8.0.11-84</t>
  </si>
  <si>
    <t>2CKA006220A0887</t>
  </si>
  <si>
    <t>SB-F-12.0.11-84</t>
  </si>
  <si>
    <t>2CKA006220A0888</t>
  </si>
  <si>
    <t>SBR-F-6.0.11-84</t>
  </si>
  <si>
    <t>2CKA006220A0889</t>
  </si>
  <si>
    <t>SBR-F-10.0.11-84</t>
  </si>
  <si>
    <t>2CKA006220A0890</t>
  </si>
  <si>
    <t>SBC-F-6.0.11-84</t>
  </si>
  <si>
    <t>2CKA006220A0891</t>
  </si>
  <si>
    <t>SBC-F-10.0.11-84</t>
  </si>
  <si>
    <t>2CKA006220A0892</t>
  </si>
  <si>
    <t>SB-F-8.0.11-884</t>
  </si>
  <si>
    <t>2CKA006220A0893</t>
  </si>
  <si>
    <t>SB-F-12.0.11-884</t>
  </si>
  <si>
    <t>2CKA006220A0894</t>
  </si>
  <si>
    <t>SBR-F-6.0.11-884</t>
  </si>
  <si>
    <t>2CKA006220A0895</t>
  </si>
  <si>
    <t>SBR-F-10.0.11-884</t>
  </si>
  <si>
    <t>2CKA006220A0896</t>
  </si>
  <si>
    <t>SBC-F-6.0.11-884</t>
  </si>
  <si>
    <t>2CKA006220A0897</t>
  </si>
  <si>
    <t>SBC-F-10.0.11-884</t>
  </si>
  <si>
    <t>2CKA006220A0898</t>
  </si>
  <si>
    <t>SB-F-8.0.11-885</t>
  </si>
  <si>
    <t>2CKA006220A0899</t>
  </si>
  <si>
    <t>SB-F-12.0.11-885</t>
  </si>
  <si>
    <t>2CKA006220A0900</t>
  </si>
  <si>
    <t>SBR-F-6.0.11-885</t>
  </si>
  <si>
    <t>2CKA006220A0901</t>
  </si>
  <si>
    <t>SBR-F-10.0.11-885</t>
  </si>
  <si>
    <t>2CKA006220A0902</t>
  </si>
  <si>
    <t>SBC-F-6.0.11-885</t>
  </si>
  <si>
    <t>2CKA006220A0903</t>
  </si>
  <si>
    <t>SBC-F-10.0.11-885</t>
  </si>
  <si>
    <t>2CKA006220A0915</t>
  </si>
  <si>
    <t>BW-A4.11-131</t>
  </si>
  <si>
    <t>2CKA006220A0916</t>
  </si>
  <si>
    <t>BW-A4.11-133</t>
  </si>
  <si>
    <t>2CKA006220A0917</t>
  </si>
  <si>
    <t>BW-A4.11-134</t>
  </si>
  <si>
    <t>2CKA006220A0918</t>
  </si>
  <si>
    <t>BW-A4.11-135</t>
  </si>
  <si>
    <t>2CKA006220A0919</t>
  </si>
  <si>
    <t>BW-A4.11-136</t>
  </si>
  <si>
    <t>2CKA006220A0920</t>
  </si>
  <si>
    <t>6235-44G</t>
  </si>
  <si>
    <t>2CKA006220A0921</t>
  </si>
  <si>
    <t>6235-44M</t>
  </si>
  <si>
    <t>2CKA006220A0923</t>
  </si>
  <si>
    <t>6235-45M</t>
  </si>
  <si>
    <t>2CKA006220A0924</t>
  </si>
  <si>
    <t>6230-10-44G</t>
  </si>
  <si>
    <t>2CKA006220A0925</t>
  </si>
  <si>
    <t>6230-10-44M</t>
  </si>
  <si>
    <t>2CKA006220A0927</t>
  </si>
  <si>
    <t>6230-10-45M</t>
  </si>
  <si>
    <t>2CKA006220A0928</t>
  </si>
  <si>
    <t>6231-10-44G</t>
  </si>
  <si>
    <t>2CKA006220A0929</t>
  </si>
  <si>
    <t>6231-10-44M</t>
  </si>
  <si>
    <t>2CKA006220A0931</t>
  </si>
  <si>
    <t>6231-10-45M</t>
  </si>
  <si>
    <t>2CKA006220A0932</t>
  </si>
  <si>
    <t>6234-10-44G</t>
  </si>
  <si>
    <t>2CKA006220A0933</t>
  </si>
  <si>
    <t>6234-10-44M</t>
  </si>
  <si>
    <t>2CKA006220A0935</t>
  </si>
  <si>
    <t>6234-10-45M</t>
  </si>
  <si>
    <t>2CKA006220A0936</t>
  </si>
  <si>
    <t>6232-10-44G</t>
  </si>
  <si>
    <t>2CKA006220A0937</t>
  </si>
  <si>
    <t>6232-10-44M</t>
  </si>
  <si>
    <t>2CKA006220A0939</t>
  </si>
  <si>
    <t>6232-10-45M</t>
  </si>
  <si>
    <t>2CKA006220A0940</t>
  </si>
  <si>
    <t>6233-10-44G</t>
  </si>
  <si>
    <t>2CKA006220A0941</t>
  </si>
  <si>
    <t>6233-10-44M</t>
  </si>
  <si>
    <t>2CKA006220A0943</t>
  </si>
  <si>
    <t>6233-10-45M</t>
  </si>
  <si>
    <t>2CKA006220A0944</t>
  </si>
  <si>
    <t>6230-20-44G</t>
  </si>
  <si>
    <t>2CKA006220A0945</t>
  </si>
  <si>
    <t>6230-20-44M</t>
  </si>
  <si>
    <t>2CKA006220A0947</t>
  </si>
  <si>
    <t>6230-20-45M</t>
  </si>
  <si>
    <t>2CKA006220A0948</t>
  </si>
  <si>
    <t>6231-21-44G</t>
  </si>
  <si>
    <t>2CKA006220A0949</t>
  </si>
  <si>
    <t>6231-21-44M</t>
  </si>
  <si>
    <t>2CKA006220A0951</t>
  </si>
  <si>
    <t>6231-21-45M</t>
  </si>
  <si>
    <t>2CKA006220A0952</t>
  </si>
  <si>
    <t>6231-22-44G</t>
  </si>
  <si>
    <t>2CKA006220A0953</t>
  </si>
  <si>
    <t>6231-22-44M</t>
  </si>
  <si>
    <t>2CKA006220A0955</t>
  </si>
  <si>
    <t>6231-22-45M</t>
  </si>
  <si>
    <t>2CKA006220A0956</t>
  </si>
  <si>
    <t>6234-21-44G</t>
  </si>
  <si>
    <t>2CKA006220A0957</t>
  </si>
  <si>
    <t>6234-21-44M</t>
  </si>
  <si>
    <t>2CKA006220A0959</t>
  </si>
  <si>
    <t>6234-21-45M</t>
  </si>
  <si>
    <t>2CKA006220A0960</t>
  </si>
  <si>
    <t>6234-22-44G</t>
  </si>
  <si>
    <t>2CKA006220A0961</t>
  </si>
  <si>
    <t>6234-22-44M</t>
  </si>
  <si>
    <t>2CKA006220A0963</t>
  </si>
  <si>
    <t>6234-22-45M</t>
  </si>
  <si>
    <t>2CKA006220A0964</t>
  </si>
  <si>
    <t>6232-20-44G</t>
  </si>
  <si>
    <t>2CKA006220A0965</t>
  </si>
  <si>
    <t>6232-20-44M</t>
  </si>
  <si>
    <t>2CKA006220A0967</t>
  </si>
  <si>
    <t>6232-20-45M</t>
  </si>
  <si>
    <t>2CKA006220A0968</t>
  </si>
  <si>
    <t>6233-21-44G</t>
  </si>
  <si>
    <t>2CKA006220A0969</t>
  </si>
  <si>
    <t>6233-21-44M</t>
  </si>
  <si>
    <t>2CKA006220A0971</t>
  </si>
  <si>
    <t>6233-21-45M</t>
  </si>
  <si>
    <t>2CKA006220A0972</t>
  </si>
  <si>
    <t>6233-22-44G</t>
  </si>
  <si>
    <t>2CKA006220A0973</t>
  </si>
  <si>
    <t>6233-22-44M</t>
  </si>
  <si>
    <t>2CKA006220A0975</t>
  </si>
  <si>
    <t>6233-22-45M</t>
  </si>
  <si>
    <t>2CKA006220A0976</t>
  </si>
  <si>
    <t>6237-21-44G</t>
  </si>
  <si>
    <t>2CKA006220A0977</t>
  </si>
  <si>
    <t>6237-21-44M</t>
  </si>
  <si>
    <t>2CKA006220A0979</t>
  </si>
  <si>
    <t>6237-21-45M</t>
  </si>
  <si>
    <t>2CKA006220A0980</t>
  </si>
  <si>
    <t>6237-22-44G</t>
  </si>
  <si>
    <t>2CKA006220A0981</t>
  </si>
  <si>
    <t>6237-22-44M</t>
  </si>
  <si>
    <t>2CKA006220A0983</t>
  </si>
  <si>
    <t>6237-22-45M</t>
  </si>
  <si>
    <t>2CKA006220A0998</t>
  </si>
  <si>
    <t>BAU-F-0.11</t>
  </si>
  <si>
    <t>Bus aankoppelaar Free@home</t>
  </si>
  <si>
    <t>2CKA006330A0017</t>
  </si>
  <si>
    <t>SAS/A.0.11-84</t>
  </si>
  <si>
    <t>2CKA006330A0019</t>
  </si>
  <si>
    <t>SAB/A.0.11-84</t>
  </si>
  <si>
    <t>2CKA006330A0021</t>
  </si>
  <si>
    <t>SLS/A.0.11-84</t>
  </si>
  <si>
    <t>2CKA006330A0023</t>
  </si>
  <si>
    <t>SLM/A.0.11-84</t>
  </si>
  <si>
    <t>2CKA006330A0025</t>
  </si>
  <si>
    <t>SLB/A.0.11-84</t>
  </si>
  <si>
    <t>2CKA006330A0027</t>
  </si>
  <si>
    <t>SLX/A.0.11-84</t>
  </si>
  <si>
    <t>2CKA006330A0029</t>
  </si>
  <si>
    <t>SLY/A.0.11-84</t>
  </si>
  <si>
    <t>2CKA006330A0081</t>
  </si>
  <si>
    <t>SAS/A.0.11-884</t>
  </si>
  <si>
    <t>2CKA006330A0082</t>
  </si>
  <si>
    <t>SAS/A.0.11-885</t>
  </si>
  <si>
    <t>2CKA006330A0083</t>
  </si>
  <si>
    <t>SAS/A.0.11-83</t>
  </si>
  <si>
    <t>2CKA006330A0087</t>
  </si>
  <si>
    <t>SAB/A.0.11-884</t>
  </si>
  <si>
    <t>2CKA006330A0088</t>
  </si>
  <si>
    <t>SAB/A.0.11-885</t>
  </si>
  <si>
    <t>2CKA006330A0089</t>
  </si>
  <si>
    <t>SAB/A.0.11-83</t>
  </si>
  <si>
    <t>2CKA006330A0093</t>
  </si>
  <si>
    <t>SLS/A.0.11-884</t>
  </si>
  <si>
    <t>2CKA006330A0094</t>
  </si>
  <si>
    <t>SLS/A.0.11-885</t>
  </si>
  <si>
    <t>2CKA006330A0095</t>
  </si>
  <si>
    <t>SLS/A.0.11-83</t>
  </si>
  <si>
    <t>2CKA006330A0101</t>
  </si>
  <si>
    <t>SLM/A.0.11-884</t>
  </si>
  <si>
    <t>2CKA006330A0102</t>
  </si>
  <si>
    <t>SLM/A.0.11-885</t>
  </si>
  <si>
    <t>2CKA006330A0103</t>
  </si>
  <si>
    <t>SLM/A.0.11-83</t>
  </si>
  <si>
    <t>2CKA006330A0109</t>
  </si>
  <si>
    <t>SLB/A.0.11-884</t>
  </si>
  <si>
    <t>2CKA006330A0110</t>
  </si>
  <si>
    <t>SLB/A.0.11-885</t>
  </si>
  <si>
    <t>2CKA006330A0111</t>
  </si>
  <si>
    <t>SLB/A.0.11-83</t>
  </si>
  <si>
    <t>2CKA006330A0117</t>
  </si>
  <si>
    <t>SLX/A.0.11-884</t>
  </si>
  <si>
    <t>2CKA006330A0118</t>
  </si>
  <si>
    <t>SLX/A.0.11-885</t>
  </si>
  <si>
    <t>2CKA006330A0119</t>
  </si>
  <si>
    <t>SLX/A.0.11-83</t>
  </si>
  <si>
    <t>2CKA006330A0125</t>
  </si>
  <si>
    <t>SLY/A.0.11-884</t>
  </si>
  <si>
    <t>2CKA006330A0126</t>
  </si>
  <si>
    <t>SLY/A.0.11-885</t>
  </si>
  <si>
    <t>2CKA006330A0127</t>
  </si>
  <si>
    <t>SLY/A.0.11-83</t>
  </si>
  <si>
    <t>2CKA006710A0040</t>
  </si>
  <si>
    <t>62831 U-WL</t>
  </si>
  <si>
    <t>Jaloezieactor 1-voudig, FM, WL</t>
  </si>
  <si>
    <t>2CKA006710A0044</t>
  </si>
  <si>
    <t>62721/01 U-WL</t>
  </si>
  <si>
    <t>F@H Smart Switch balance SI</t>
  </si>
  <si>
    <t>2CKA006710A0046</t>
  </si>
  <si>
    <t>62721 U-WL</t>
  </si>
  <si>
    <t>F@H Smart Switch future linear</t>
  </si>
  <si>
    <t>2CKA006800A2867</t>
  </si>
  <si>
    <t>SAP/A2.11</t>
  </si>
  <si>
    <t>FaH USB  Alarm-Stick</t>
  </si>
  <si>
    <t>AS</t>
  </si>
  <si>
    <t>AT</t>
  </si>
  <si>
    <t>2TMA130010A0007</t>
  </si>
  <si>
    <t>H81363P1-A</t>
  </si>
  <si>
    <t>Welcome IP Mini-buitenpost, Aluminium, Inbouw, 1 drukknop</t>
  </si>
  <si>
    <t>2TMA130011A0003</t>
  </si>
  <si>
    <t>H81316P1-A</t>
  </si>
  <si>
    <t>ABB Welcome IP Mini video buitenpost 1 drukknop, IC/DESFire,</t>
  </si>
  <si>
    <t>2TMA130011A0005</t>
  </si>
  <si>
    <t>H81366P1-A</t>
  </si>
  <si>
    <t>2TMA130050B0058</t>
  </si>
  <si>
    <t>H8237-4B-03</t>
  </si>
  <si>
    <t>2TMA130050B0060</t>
  </si>
  <si>
    <t>H8237-5B-03</t>
  </si>
  <si>
    <t>2TMA130050B0066</t>
  </si>
  <si>
    <t>H8236-4B-03</t>
  </si>
  <si>
    <t>2TMA130050B0068</t>
  </si>
  <si>
    <t>H8236-5B-03</t>
  </si>
  <si>
    <t>2TMA130050W0058</t>
  </si>
  <si>
    <t>H8237-4W-03</t>
  </si>
  <si>
    <t>2TMA130050W0060</t>
  </si>
  <si>
    <t>H8237-5W-03</t>
  </si>
  <si>
    <t>2TMA130050W0066</t>
  </si>
  <si>
    <t>H8236-4W-03</t>
  </si>
  <si>
    <t>2TMA130050W0068</t>
  </si>
  <si>
    <t>H8236-5W-03</t>
  </si>
  <si>
    <t>2TMA130051B0009</t>
  </si>
  <si>
    <t>H8249-1B</t>
  </si>
  <si>
    <t>2TMA130051W0010</t>
  </si>
  <si>
    <t>H8249-1W</t>
  </si>
  <si>
    <t>2TMA130160B0053</t>
  </si>
  <si>
    <t>41383F-B-03</t>
  </si>
  <si>
    <t>2TMA130160B0061</t>
  </si>
  <si>
    <t>41383S-B-03</t>
  </si>
  <si>
    <t>2TMA130160B0069</t>
  </si>
  <si>
    <t>41383PB-03</t>
  </si>
  <si>
    <t>2TMA130160B0089</t>
  </si>
  <si>
    <t>42361S-B-03</t>
  </si>
  <si>
    <t>2TMA130160B0090</t>
  </si>
  <si>
    <t>H851381M-S-03</t>
  </si>
  <si>
    <t>Welcome IP A/V-module met 720P-camera, LAN-kabel</t>
  </si>
  <si>
    <t>2TMA130160B0134</t>
  </si>
  <si>
    <t>42361F-03</t>
  </si>
  <si>
    <t>2TMA130160B0141</t>
  </si>
  <si>
    <t>42371S-B-03</t>
  </si>
  <si>
    <t>2TMA130160H0035</t>
  </si>
  <si>
    <t>41383F-H-03</t>
  </si>
  <si>
    <t>2TMA130160H0043</t>
  </si>
  <si>
    <t>41383S-H-03</t>
  </si>
  <si>
    <t>2TMA130160N0023</t>
  </si>
  <si>
    <t>51381RP1-03</t>
  </si>
  <si>
    <t>Busch Welcome toetsmodule 1 beldrukker</t>
  </si>
  <si>
    <t>2TMA130160W0010</t>
  </si>
  <si>
    <t>41383CF-W-03</t>
  </si>
  <si>
    <t>2TMA130160W0021</t>
  </si>
  <si>
    <t>42361S-W-03</t>
  </si>
  <si>
    <t>2TMA130160W0041</t>
  </si>
  <si>
    <t>42371S-W-03</t>
  </si>
  <si>
    <t>2TMA130160X0026</t>
  </si>
  <si>
    <t>41383CF-S-03</t>
  </si>
  <si>
    <t>2TMA200160A0028</t>
  </si>
  <si>
    <t>41383CF-A-03</t>
  </si>
  <si>
    <t>2TMA200160N0044</t>
  </si>
  <si>
    <t>M251382M</t>
  </si>
  <si>
    <t>ABB Welcome Audio/Video Module, met ringleiding</t>
  </si>
  <si>
    <t>2TMA210010A0030</t>
  </si>
  <si>
    <t>M21311P1-A-02</t>
  </si>
  <si>
    <t>ABB Welcome Mini video outdoor station, 1 drukknop, opbouw montage</t>
  </si>
  <si>
    <t>2TMA210010A0032</t>
  </si>
  <si>
    <t>M21312P1-A-02</t>
  </si>
  <si>
    <t>ABB Welcome Mini video outdoor station 1 drukknop ID card lezer opbouw montage</t>
  </si>
  <si>
    <t>2TMA210010A0041</t>
  </si>
  <si>
    <t>M21362P1-A-02</t>
  </si>
  <si>
    <t>ABB Welcome Mini video outdoor station, 1 drukknop, ID card lezer inbouw montage</t>
  </si>
  <si>
    <t>2TMA210160B0006</t>
  </si>
  <si>
    <t>41361F-02</t>
  </si>
  <si>
    <t>41361F-02 Inbouwdoos Mini Buitenpost</t>
  </si>
  <si>
    <t>2TMA210161W0001</t>
  </si>
  <si>
    <t>M2300-101</t>
  </si>
  <si>
    <t>M2300-101 System controller, MDRC</t>
  </si>
  <si>
    <t>2TMA210161W0002</t>
  </si>
  <si>
    <t>M2301-101</t>
  </si>
  <si>
    <t>Mini-systeem controller, MDRC, M2301-101</t>
  </si>
  <si>
    <t>2TMA220160B1004</t>
  </si>
  <si>
    <t>41383CF-B-03</t>
  </si>
  <si>
    <t>2TMA310010B0001</t>
  </si>
  <si>
    <t>SD/U12.55.11-825</t>
  </si>
  <si>
    <t>'SD/U12.55.11-825 2.4' Display 55'</t>
  </si>
  <si>
    <t>2TMA310010B0003</t>
  </si>
  <si>
    <t>SD/U12.63.11-825</t>
  </si>
  <si>
    <t>'SD/U12.63.11-825 2,4'Display 63'</t>
  </si>
  <si>
    <t>2TMA310010B0004</t>
  </si>
  <si>
    <t>RT/U12.86.11-825</t>
  </si>
  <si>
    <t>'RT/U12.86.11-825 RoomTouch 4'</t>
  </si>
  <si>
    <t>2TMA310010B0006</t>
  </si>
  <si>
    <t>SD/U12.70.11-4015</t>
  </si>
  <si>
    <t>'SD/U12.70.11-4015 2.4'Display 70'</t>
  </si>
  <si>
    <t>2TMA310010W0001</t>
  </si>
  <si>
    <t>RT/U12.86.11-811</t>
  </si>
  <si>
    <t>'RT/U12.86.11-811 RoomTouch 4'</t>
  </si>
  <si>
    <t>2TMA310050B0001</t>
  </si>
  <si>
    <t>ST/U10.1.11-825</t>
  </si>
  <si>
    <t>2TMA310050B0002</t>
  </si>
  <si>
    <t>ST/U10.2.11-825</t>
  </si>
  <si>
    <t>2TMA310050B0003</t>
  </si>
  <si>
    <t>ST/U10.3.11-825</t>
  </si>
  <si>
    <t>2TMA310050B0004</t>
  </si>
  <si>
    <t>ST/U10.4.11-825</t>
  </si>
  <si>
    <t>2TMA310050W0001</t>
  </si>
  <si>
    <t>ST/U10.1.11-811</t>
  </si>
  <si>
    <t>2TMA310050W0002</t>
  </si>
  <si>
    <t>ST/U10.2.11-811</t>
  </si>
  <si>
    <t>2TMA310050W0003</t>
  </si>
  <si>
    <t>ST/U10.3.11-811</t>
  </si>
  <si>
    <t>2TMA310050W0004</t>
  </si>
  <si>
    <t>ST/U10.4.11-811</t>
  </si>
  <si>
    <t>2TMA310160B0001</t>
  </si>
  <si>
    <t>ST/A10.11-825</t>
  </si>
  <si>
    <t>SmartTouch 10 SM Frame B</t>
  </si>
  <si>
    <t>2TMA310160W0001</t>
  </si>
  <si>
    <t>ST/A10.11-811</t>
  </si>
  <si>
    <t>SmartTouch 10 SM Frame W</t>
  </si>
  <si>
    <t>2TMA310161B0001</t>
  </si>
  <si>
    <t>ST/A10.1-825</t>
  </si>
  <si>
    <t>ST/A10.1-825 SmartTouch 10 inch opbouw</t>
  </si>
  <si>
    <t>2TMA310161W0001</t>
  </si>
  <si>
    <t>ST/A10.1-811</t>
  </si>
  <si>
    <t>ST/A10.1-811 SmartTouch 10 inch opbouw</t>
  </si>
  <si>
    <t>2TMA320050B0001</t>
  </si>
  <si>
    <t>M2249-2B-03</t>
  </si>
  <si>
    <t>ABB-Welcome OneTouch 7# Panel - FaH WL + Welcome Binnenpost deurcommunicatie Zwart</t>
  </si>
  <si>
    <t>2TMA320050W0001</t>
  </si>
  <si>
    <t>M2249-2W-03</t>
  </si>
  <si>
    <t>ABB-Welcome OneTouch 7# Panel - FaH WL + Welcome Binnenpost deurcommunicatie wit</t>
  </si>
  <si>
    <t>2TMA320161B0001</t>
  </si>
  <si>
    <t>42491S-B</t>
  </si>
  <si>
    <t>2TMA320161B0002</t>
  </si>
  <si>
    <t>42491F</t>
  </si>
  <si>
    <t>2TMA320161W0001</t>
  </si>
  <si>
    <t>42491S-W</t>
  </si>
  <si>
    <t>GHQ6310009R0001</t>
  </si>
  <si>
    <t>KNX overspanningsbeveiliging busklem</t>
  </si>
  <si>
    <t>Relatie</t>
  </si>
  <si>
    <t>Plaats</t>
  </si>
  <si>
    <t>Datum</t>
  </si>
  <si>
    <t>Referentie</t>
  </si>
  <si>
    <t>Schakelactor 4-voudig 16A</t>
  </si>
  <si>
    <t>Schakelactor 8-voudig 16A</t>
  </si>
  <si>
    <t>Schakelactor 12-voudig 16A</t>
  </si>
  <si>
    <t>Dimactor 4-voudig 210W/VA</t>
  </si>
  <si>
    <t>Dimactor 4-voudig 315W/VA</t>
  </si>
  <si>
    <t>Dimactor 6-voudig 210W/VA</t>
  </si>
  <si>
    <t>DALI Gateway dimmer 16-drivers</t>
  </si>
  <si>
    <t>Jaloezieactor 4-voudig 230V</t>
  </si>
  <si>
    <t>Jaloezieactor 8-voudig 230V</t>
  </si>
  <si>
    <t>Verwarmingsactor 6-voudig</t>
  </si>
  <si>
    <t>Fan-coil actor</t>
  </si>
  <si>
    <t>BI-M-4.20.1.11</t>
  </si>
  <si>
    <t>BI-M-4.230.1.11</t>
  </si>
  <si>
    <t>BI-M-10.20.1.11</t>
  </si>
  <si>
    <t>BI-M-10.230.1.11</t>
  </si>
  <si>
    <t>Binaire ingang NO-NC contact 4-voudig</t>
  </si>
  <si>
    <t>Binaire ingang NO-NC contact 10-voudig</t>
  </si>
  <si>
    <t>Binaire ingang 10-230V 4-voudig</t>
  </si>
  <si>
    <t>Binaire ingang 10-230V 10-voudig</t>
  </si>
  <si>
    <t>2CDG510014R0021</t>
  </si>
  <si>
    <t>2CDG510015R0021</t>
  </si>
  <si>
    <t>Binaire ingang, 4-voudig voor potentiaalvrije contacten dinrail</t>
  </si>
  <si>
    <t>Binaire ingang, 10-voudig voor potentiaalvrije contacten dinrail</t>
  </si>
  <si>
    <t>2CDG510016R0021</t>
  </si>
  <si>
    <t>Binaire ingang, 4-voudig, 10-230V</t>
  </si>
  <si>
    <t>Binaire ingang, 10-voudig, 10-230V</t>
  </si>
  <si>
    <t>2CDG510017R0021</t>
  </si>
  <si>
    <t>Schakelactor 8 x 6A + 8 Binaire ingang 10-230V</t>
  </si>
  <si>
    <t>Binaire ingangen inbouw</t>
  </si>
  <si>
    <t>Binaire ingang NO-NC contact 2-voudig inbouw</t>
  </si>
  <si>
    <t>Binaire ingang NO-NC contact 4-voudig inbouw</t>
  </si>
  <si>
    <t>Sensoren</t>
  </si>
  <si>
    <t>Sensor 1-voudig</t>
  </si>
  <si>
    <t>Sensor 2-voudig</t>
  </si>
  <si>
    <t>Sensor/schakelactor 1V / 1x10A</t>
  </si>
  <si>
    <t>Sensor/schakelactor 2V / 1x10A</t>
  </si>
  <si>
    <t>Sensor/schakelactor 2V / 2x4A</t>
  </si>
  <si>
    <t>Sensor/dimactor 1V/1x180W/VA</t>
  </si>
  <si>
    <t>Sensor/dimactor 2V/1x180W/VA</t>
  </si>
  <si>
    <t>Sensor/jaloezieactor 1V/1-voudig</t>
  </si>
  <si>
    <t>Sensor/jaloezieactor 2V/1-voudig</t>
  </si>
  <si>
    <t>Busaankoppelaar Busch-free@home</t>
  </si>
  <si>
    <t>Keypad 1/4-voudig formaat 63</t>
  </si>
  <si>
    <t>Keypad 1/4-voudig formaat 70</t>
  </si>
  <si>
    <t>Keypad 1/4-voudig formaat 55</t>
  </si>
  <si>
    <t>+</t>
  </si>
  <si>
    <t>Sensor/actor combinaties</t>
  </si>
  <si>
    <t>Busch-Trevion Keypad Sensoren</t>
  </si>
  <si>
    <t>Busch-Tenton sensoren</t>
  </si>
  <si>
    <t>Klimaat</t>
  </si>
  <si>
    <t xml:space="preserve">Thermostaat   </t>
  </si>
  <si>
    <t>62843 U-WL</t>
  </si>
  <si>
    <t>Thermostaat Wireless met actor</t>
  </si>
  <si>
    <t>62841 U-WL</t>
  </si>
  <si>
    <t>62842 U-WL</t>
  </si>
  <si>
    <t>2CKA006800A3116</t>
  </si>
  <si>
    <t>AE</t>
  </si>
  <si>
    <t>Ruimtetemperatuurregelaar bussysteem 230V AC F@H-WL</t>
  </si>
  <si>
    <t>2CKA006800A3118</t>
  </si>
  <si>
    <t>Ruimtetemperatuurregelaar bussysteem 230V AC F@H-WL met actor uitgang</t>
  </si>
  <si>
    <t>2CKA006800A3114</t>
  </si>
  <si>
    <t>Externe temperatuurvoeler</t>
  </si>
  <si>
    <t>Thermoventielklep 230V</t>
  </si>
  <si>
    <t>Split Unit Gateway</t>
  </si>
  <si>
    <t>Buiten sensoren</t>
  </si>
  <si>
    <t xml:space="preserve">Weerstation </t>
  </si>
  <si>
    <t>Weerstation - Wireless</t>
  </si>
  <si>
    <t>6851/DR-134</t>
  </si>
  <si>
    <t>6251/28-134-WL</t>
  </si>
  <si>
    <t>6251/28-135-WL</t>
  </si>
  <si>
    <t>6251/28-131-WL</t>
  </si>
  <si>
    <t>6251/28-133-WL</t>
  </si>
  <si>
    <t>6251/28-136-WL</t>
  </si>
  <si>
    <t>2CKA006200A0861</t>
  </si>
  <si>
    <t>2CKA006200A0857</t>
  </si>
  <si>
    <t>AH</t>
  </si>
  <si>
    <t>2CKA006200A0859</t>
  </si>
  <si>
    <t>2CKA006200A0863</t>
  </si>
  <si>
    <t>2CKA006200A0865</t>
  </si>
  <si>
    <t>6851/DR-131</t>
  </si>
  <si>
    <t>6851/DR-133</t>
  </si>
  <si>
    <t>6851/DR-135</t>
  </si>
  <si>
    <t>6851/DR-136</t>
  </si>
  <si>
    <t>6851/EA-131</t>
  </si>
  <si>
    <t>6851/EA-133</t>
  </si>
  <si>
    <t>6851/EA-134</t>
  </si>
  <si>
    <t>6851/EA-135</t>
  </si>
  <si>
    <t>6851/EA-136</t>
  </si>
  <si>
    <t>2CKA006800A3093</t>
  </si>
  <si>
    <t>2CKA006800A3095</t>
  </si>
  <si>
    <t>2CKA006800A3097</t>
  </si>
  <si>
    <t>2CKA006800A3099</t>
  </si>
  <si>
    <t>2CKA006800A3101</t>
  </si>
  <si>
    <t>2CKA006800A3083</t>
  </si>
  <si>
    <t>2CKA006800A3085</t>
  </si>
  <si>
    <t>2CKA006800A3087</t>
  </si>
  <si>
    <t>2CKA006800A3089</t>
  </si>
  <si>
    <t>2CKA006800A3091</t>
  </si>
  <si>
    <t>64811 U</t>
  </si>
  <si>
    <t>64821 U</t>
  </si>
  <si>
    <t>64814 U</t>
  </si>
  <si>
    <t>64851 U</t>
  </si>
  <si>
    <t>64831 U</t>
  </si>
  <si>
    <t>64891 U</t>
  </si>
  <si>
    <t>Relaissokkel 1-voudig 1x10A</t>
  </si>
  <si>
    <t>Relaissokkel 2-voudig 2x5A</t>
  </si>
  <si>
    <t>LED-dimmersokkel 1-voudig 3-240W/VA</t>
  </si>
  <si>
    <t>Jaloeziesokkel 1-voudig</t>
  </si>
  <si>
    <t>Sensor of nevenpostsokkel</t>
  </si>
  <si>
    <t>Bedieningselement 1-voudig</t>
  </si>
  <si>
    <t>Bedieningselement 2-voudig</t>
  </si>
  <si>
    <t>2CKA006800A3041</t>
  </si>
  <si>
    <t>2CKA006800A3044</t>
  </si>
  <si>
    <t>2CKA006800A3047</t>
  </si>
  <si>
    <t>2CKA006800A3050</t>
  </si>
  <si>
    <t>2CKA006400A0095</t>
  </si>
  <si>
    <t>2CKA006500A0012</t>
  </si>
  <si>
    <t>E-contactsokkel 10-240W</t>
  </si>
  <si>
    <t>62811 U-WL</t>
  </si>
  <si>
    <t>62851 U-WL</t>
  </si>
  <si>
    <t>Inbouwactor schakelen 1-voudig 13A</t>
  </si>
  <si>
    <t>Inbouwactor jaloezie 1-voudig</t>
  </si>
  <si>
    <t>2CKA006710A0032</t>
  </si>
  <si>
    <t>Draadloze schakelactor inbouw voor flexTronics wireless en free@home wireless 1 kanaals 230V 13A</t>
  </si>
  <si>
    <t>2CKA006710A0036</t>
  </si>
  <si>
    <t>Draadloze dimactor inbouw voor flexTronics wireless en free@home wireless 1 kanaals 230V 3-180W</t>
  </si>
  <si>
    <t>Inbouwactor dimmen 1-voudig 3-180W</t>
  </si>
  <si>
    <t>6833/01-84</t>
  </si>
  <si>
    <t>Rookmelder met lithium cel</t>
  </si>
  <si>
    <t>CO-melder met lithium cel</t>
  </si>
  <si>
    <t>6839/01-84</t>
  </si>
  <si>
    <t>6828/12</t>
  </si>
  <si>
    <t>RF print rookmelder</t>
  </si>
  <si>
    <t>RF print CO-melder</t>
  </si>
  <si>
    <t>Wireless USB stick</t>
  </si>
  <si>
    <t>2CKA006800A2718</t>
  </si>
  <si>
    <t>Busch-rookmelder lithium koppelbaar</t>
  </si>
  <si>
    <t>2CKA006800A2869</t>
  </si>
  <si>
    <t>Busch CO-melder + Lithium koppelbaar</t>
  </si>
  <si>
    <t>Busch rookmelder RF-module + lithium</t>
  </si>
  <si>
    <t>2CKA006800A2514</t>
  </si>
  <si>
    <t>2CKA006800A2871</t>
  </si>
  <si>
    <t>Busch RF-module voor CO-melder</t>
  </si>
  <si>
    <t>BE Prijs</t>
  </si>
  <si>
    <t>SAP-3.11</t>
  </si>
  <si>
    <t xml:space="preserve">Thread USB stick </t>
  </si>
  <si>
    <t>2CKA006200A0940</t>
  </si>
  <si>
    <t>Thread stick voor matter over thread</t>
  </si>
  <si>
    <t>4TE</t>
  </si>
  <si>
    <t>8TE</t>
  </si>
  <si>
    <t>12TE</t>
  </si>
  <si>
    <t>6TE</t>
  </si>
  <si>
    <r>
      <t xml:space="preserve">Ventieladapter M30x1,5 </t>
    </r>
    <r>
      <rPr>
        <sz val="7"/>
        <color theme="1"/>
        <rFont val="Verdana"/>
        <family val="2"/>
      </rPr>
      <t>Heimeier,Herb,Onda,Schlosser,Oventrob</t>
    </r>
  </si>
  <si>
    <r>
      <t xml:space="preserve">Ventieladapter M30x1,5 </t>
    </r>
    <r>
      <rPr>
        <sz val="7"/>
        <color theme="1"/>
        <rFont val="Verdana"/>
        <family val="2"/>
      </rPr>
      <t>Honeywell,Reich,Cazzaniga,L&amp;G,MNG</t>
    </r>
  </si>
  <si>
    <r>
      <t xml:space="preserve">Ventieladapter </t>
    </r>
    <r>
      <rPr>
        <sz val="7"/>
        <color theme="1"/>
        <rFont val="Verdana"/>
        <family val="2"/>
      </rPr>
      <t>Danfoss RA, Flansch</t>
    </r>
  </si>
  <si>
    <r>
      <t xml:space="preserve">Ventieladapter M30x1,5 </t>
    </r>
    <r>
      <rPr>
        <sz val="7"/>
        <color theme="1"/>
        <rFont val="Verdana"/>
        <family val="2"/>
      </rPr>
      <t>Dumser,Chronatherm,Vestcal, KaMo</t>
    </r>
  </si>
  <si>
    <t>Dinrail</t>
  </si>
  <si>
    <t>Busch-free@home afdekkingen</t>
  </si>
  <si>
    <t>6735 BT-914</t>
  </si>
  <si>
    <t>6736 FoH-914</t>
  </si>
  <si>
    <t>6735-11-914</t>
  </si>
  <si>
    <t>2CKA001751A3413</t>
  </si>
  <si>
    <t>2CKA001751A3414</t>
  </si>
  <si>
    <t>2CKA001751A3416</t>
  </si>
  <si>
    <t>2CKA006730A0142</t>
  </si>
  <si>
    <t>2CKA006730A0143</t>
  </si>
  <si>
    <t>2CKA006730A0144</t>
  </si>
  <si>
    <t>2CKA006730A0145</t>
  </si>
  <si>
    <t>2CKA006730A0148</t>
  </si>
  <si>
    <t>2CKA006730A0149</t>
  </si>
  <si>
    <t>2CKA006730A0150</t>
  </si>
  <si>
    <t>2CKA006730A0151</t>
  </si>
  <si>
    <t>A3</t>
  </si>
  <si>
    <t>A2</t>
  </si>
  <si>
    <t>6735 BT-44G</t>
  </si>
  <si>
    <t>6735 BT-44M</t>
  </si>
  <si>
    <t>6735 BT-45M</t>
  </si>
  <si>
    <t>6735 BT-81</t>
  </si>
  <si>
    <t>6735 BT-82</t>
  </si>
  <si>
    <t>6735 BT-83</t>
  </si>
  <si>
    <t>6735 BT-84</t>
  </si>
  <si>
    <t>6735 BT-866</t>
  </si>
  <si>
    <t>6735 BT-884</t>
  </si>
  <si>
    <t>6735 BT-885</t>
  </si>
  <si>
    <t>2CKA006220A0993</t>
  </si>
  <si>
    <t>2CKA006220A0994</t>
  </si>
  <si>
    <t>2CKA006220A0996</t>
  </si>
  <si>
    <t>2CKA006220A0985</t>
  </si>
  <si>
    <t>2CKA006220A0986</t>
  </si>
  <si>
    <t>2CKA006220A0987</t>
  </si>
  <si>
    <t>2CKA006220A0988</t>
  </si>
  <si>
    <t>2CKA006220A0990</t>
  </si>
  <si>
    <t>2CKA006220A0991</t>
  </si>
  <si>
    <t>2CKA006220A0992</t>
  </si>
  <si>
    <t>2CKA006220A0984</t>
  </si>
  <si>
    <t>6735-11-44G</t>
  </si>
  <si>
    <t>6735-11-44M</t>
  </si>
  <si>
    <t>6735-11-45M</t>
  </si>
  <si>
    <t>6735-11-81</t>
  </si>
  <si>
    <t>6735-11-82</t>
  </si>
  <si>
    <t>6735-11-83</t>
  </si>
  <si>
    <t>6735-11-84</t>
  </si>
  <si>
    <t>6735-11-866</t>
  </si>
  <si>
    <t>6735-11-884</t>
  </si>
  <si>
    <t>6735-11-885</t>
  </si>
  <si>
    <t>2CKA006730A0166</t>
  </si>
  <si>
    <t>2CKA006730A0167</t>
  </si>
  <si>
    <t>2CKA006730A0169</t>
  </si>
  <si>
    <t>2CKA006730A0133</t>
  </si>
  <si>
    <t>2CKA006730A0134</t>
  </si>
  <si>
    <t>2CKA006730A0135</t>
  </si>
  <si>
    <t>2CKA006730A0136</t>
  </si>
  <si>
    <t>2CKA006730A0139</t>
  </si>
  <si>
    <t>2CKA006730A0140</t>
  </si>
  <si>
    <t>2CKA006730A0141</t>
  </si>
  <si>
    <t>2CKA006730A0152</t>
  </si>
  <si>
    <t>6736 FoH-44G</t>
  </si>
  <si>
    <t>6736 FoH-44M</t>
  </si>
  <si>
    <t>6736 FoH-45M</t>
  </si>
  <si>
    <t>6736 FoH-81</t>
  </si>
  <si>
    <t>6736 FoH-82</t>
  </si>
  <si>
    <t>6736 FoH-83</t>
  </si>
  <si>
    <t>6736 FoH-84</t>
  </si>
  <si>
    <t>6736 FoH-866</t>
  </si>
  <si>
    <t>6736 FoH-884</t>
  </si>
  <si>
    <t>6736 FoH-885</t>
  </si>
  <si>
    <t>1794 MDRT-914</t>
  </si>
  <si>
    <t>2CKA006430A0409</t>
  </si>
  <si>
    <t>2CKA006430A0410</t>
  </si>
  <si>
    <t>2CKA006430A0426</t>
  </si>
  <si>
    <t>2CKA006430A0425</t>
  </si>
  <si>
    <t>2CKA006430A0427</t>
  </si>
  <si>
    <t>2CKA006430A0417</t>
  </si>
  <si>
    <t>2CKA006430A0418</t>
  </si>
  <si>
    <t>2CKA006430A0419</t>
  </si>
  <si>
    <t>2CKA006430A0420</t>
  </si>
  <si>
    <t>2CKA006430A0422</t>
  </si>
  <si>
    <t>2CKA006430A0423</t>
  </si>
  <si>
    <t>2CKA006430A0424</t>
  </si>
  <si>
    <t>2CKA006430A0412</t>
  </si>
  <si>
    <t>1794 MDRT-212</t>
  </si>
  <si>
    <t>1794 MDRT-214</t>
  </si>
  <si>
    <t>1794 MDRT-44G</t>
  </si>
  <si>
    <t>1794 MDRT-44M</t>
  </si>
  <si>
    <t>1794 MDRT-45M</t>
  </si>
  <si>
    <t>1794 MDRT-81</t>
  </si>
  <si>
    <t>1794 MDRT-82</t>
  </si>
  <si>
    <t>1794 MDRT-83</t>
  </si>
  <si>
    <t>1794 MDRT-84</t>
  </si>
  <si>
    <t>1794 MDRT-866</t>
  </si>
  <si>
    <t>1794 MDRT-884</t>
  </si>
  <si>
    <t>1794 MDRT-885</t>
  </si>
  <si>
    <t>Busch-free@home Wireless-flexTronics</t>
  </si>
  <si>
    <t>Visualisatie</t>
  </si>
  <si>
    <t>CD/RVI</t>
  </si>
  <si>
    <t>Centraaldoos deksel rond geschikt voor inbouwactor</t>
  </si>
  <si>
    <t>1SPA007161F0220</t>
  </si>
  <si>
    <t>BD</t>
  </si>
  <si>
    <t>Deksel voor dozenHafobox Haakdeksel geschikt voor pil t.b.v. alle ronde centraaldozen</t>
  </si>
  <si>
    <t>75mA</t>
  </si>
  <si>
    <t>100mA</t>
  </si>
  <si>
    <r>
      <t xml:space="preserve">Busch-Trevion 2,4" - </t>
    </r>
    <r>
      <rPr>
        <sz val="7"/>
        <color theme="1"/>
        <rFont val="Verdana"/>
        <family val="2"/>
      </rPr>
      <t>Future Linear/Solo/Axent/Carat/Dynasty</t>
    </r>
  </si>
  <si>
    <r>
      <t xml:space="preserve">Busch-Trevion 2,4" - </t>
    </r>
    <r>
      <rPr>
        <sz val="7"/>
        <color theme="1"/>
        <rFont val="Verdana"/>
        <family val="2"/>
      </rPr>
      <t>Art Linear</t>
    </r>
  </si>
  <si>
    <r>
      <t xml:space="preserve">Busch-Trevion 2,4" - </t>
    </r>
    <r>
      <rPr>
        <sz val="7"/>
        <color theme="1"/>
        <rFont val="Verdana"/>
        <family val="2"/>
      </rPr>
      <t>Balance SI</t>
    </r>
  </si>
  <si>
    <t>Busch-RoomTouch 4" wit</t>
  </si>
  <si>
    <t>Busch-RoomTouch 4" zwart</t>
  </si>
  <si>
    <t>Netvoeding 24V/DC 2500mA</t>
  </si>
  <si>
    <t>Visualisatie optioneel in combinatie met 2-draads deurcommunicatie te gebruiken</t>
  </si>
  <si>
    <r>
      <t xml:space="preserve">Busch-OneTouch 7" </t>
    </r>
    <r>
      <rPr>
        <sz val="6"/>
        <color theme="1"/>
        <rFont val="Verdana"/>
        <family val="2"/>
      </rPr>
      <t>Panel, System Access Point, binnenpost - WIT</t>
    </r>
  </si>
  <si>
    <r>
      <t xml:space="preserve">Busch-OneTouch 7" </t>
    </r>
    <r>
      <rPr>
        <sz val="6"/>
        <color theme="1"/>
        <rFont val="Verdana"/>
        <family val="2"/>
      </rPr>
      <t>Panel, System Access Point, binnenpost - ZWART</t>
    </r>
  </si>
  <si>
    <t>Inbouwdoos voor Busch-OneTouch</t>
  </si>
  <si>
    <t>Opbouwmontage doos voor Busch-OneTouch wit</t>
  </si>
  <si>
    <t>Opbouwmontage doos voor Busch-OneTouch zwart</t>
  </si>
  <si>
    <t>Individueel aanpasbare afdekkingen zijn te configureren via een speciale tool</t>
  </si>
  <si>
    <t>Busch-SmartTouch 10" wit - edelstaal</t>
  </si>
  <si>
    <t>Busch-SmartTouch 10" zwart - edelstaal</t>
  </si>
  <si>
    <t>Inbouwmontagedoos Busch-SmartTouch 10"</t>
  </si>
  <si>
    <t>Opbouwrand Busch-SmartTouch 10" wit</t>
  </si>
  <si>
    <t>Opbouwrand Busch-SmartTouch 10" zwart</t>
  </si>
  <si>
    <t xml:space="preserve">Mini systeem controller </t>
  </si>
  <si>
    <t>Systeem controller</t>
  </si>
  <si>
    <t>U kunt ook gebruik maken van onze Welcome Configurator</t>
  </si>
  <si>
    <t>Inbouw montagedoos</t>
  </si>
  <si>
    <t>Camera module audio/video</t>
  </si>
  <si>
    <t>Beldrukker module 1-voudig</t>
  </si>
  <si>
    <t>Mini video buitenpost opbouw aluminium compleet</t>
  </si>
  <si>
    <t>Mini video buitenpost inbouw aluminium compleet</t>
  </si>
  <si>
    <t>Deurcommunicatie 2-draads Welcome buitenposten</t>
  </si>
  <si>
    <t>Welcome inbouwdoos 3-modules 1/3 Antraciet</t>
  </si>
  <si>
    <t>Welcome inbouwdoos 3-modules 1/3 Grijs</t>
  </si>
  <si>
    <t>Welcome opbouwdoos 3-modules 1/3, Antraciet</t>
  </si>
  <si>
    <t>Welcome opbouwdoos 3-modules 1/3, Grijs</t>
  </si>
  <si>
    <t>Welcome stukwerk inbouwdoos 3-modules 1/3</t>
  </si>
  <si>
    <t>Busch-SmartTouch 10" wit - grafiet zwart</t>
  </si>
  <si>
    <t>Busch-SmartTouch 10" wit - goud</t>
  </si>
  <si>
    <t>Busch-SmartTouch 10" wit - rose goud</t>
  </si>
  <si>
    <t>Busch-SmartTouch 10" zwart - grafiet zwart</t>
  </si>
  <si>
    <t>Busch-SmartTouch 10" zwart - goud</t>
  </si>
  <si>
    <t>Busch-SmartTouch 10" zwart - rose goud</t>
  </si>
  <si>
    <t>Welcome frame video buitenpost 1/3 Aluminium</t>
  </si>
  <si>
    <t>Welcome frame video buitenpost 1/3 Antraciet</t>
  </si>
  <si>
    <t>Welcome frame video buitenpost 1/3 Edelstaal</t>
  </si>
  <si>
    <t>Welcome frame video buitenpost 1/3 Wit</t>
  </si>
  <si>
    <t>Raammelder Wireless - studiowit mat</t>
  </si>
  <si>
    <t>Raammelder Wireless - basalt zwart</t>
  </si>
  <si>
    <t>Raammelder Wireless - edelstaal</t>
  </si>
  <si>
    <t>Universele melder Wireless - studiowit mat</t>
  </si>
  <si>
    <t>Universele melder Wireless - basalt zwart</t>
  </si>
  <si>
    <t>Bewegingssensor Busch-Duro 2000 SI creme</t>
  </si>
  <si>
    <t>Bewegingssensor Reflex SI wit</t>
  </si>
  <si>
    <t>Bewegingssensor future linear antraciet</t>
  </si>
  <si>
    <t>Bewegingssensor future linear aluzilver</t>
  </si>
  <si>
    <t>Bewegingssensor future linear ivoor wit</t>
  </si>
  <si>
    <t>Bewegingssensor future linear studiowit</t>
  </si>
  <si>
    <t>Bewegingssensor future linear mat wit</t>
  </si>
  <si>
    <t>Bewegingssensor future linear mat zwart</t>
  </si>
  <si>
    <t>Bewegingssensor Busch-Balance SI wit</t>
  </si>
  <si>
    <t>Bedieningswip 1-v Busch-Duro 2000 creme</t>
  </si>
  <si>
    <t>Bedieningswip 1-v Reflex SI wit</t>
  </si>
  <si>
    <t>Bedieningswip 1-v Busch-art linear studiowit</t>
  </si>
  <si>
    <t>Bedieningswip 1-v Busch-art linear studiowit mat</t>
  </si>
  <si>
    <t>Bedieningswip 1-v Busch-art linear mat zwart</t>
  </si>
  <si>
    <t>Bedieningswip 1-v future linear antraciet</t>
  </si>
  <si>
    <t>Bedieningswip 1-v future linear ivoor wit</t>
  </si>
  <si>
    <t>Bedieningswip 1-v future linear aluzilver</t>
  </si>
  <si>
    <t>Bedieningswip 1-v future linear studiowit</t>
  </si>
  <si>
    <t>Bedieningswip 1-v future linear studiowit mat</t>
  </si>
  <si>
    <t>Bedieningswip 1-v future linear mat zwart</t>
  </si>
  <si>
    <t>Bedieningswip 1-v Busch-Balance SI wit</t>
  </si>
  <si>
    <t>Bedieningswip 2-v Busch-Duro 2000 creme</t>
  </si>
  <si>
    <t>Bedieningswip 2-v Reflex SI wit</t>
  </si>
  <si>
    <t>Bedieningswip 2-v Busch-art linear studiowit</t>
  </si>
  <si>
    <t>Bedieningswip 2-v Busch-art linear studiowit mat</t>
  </si>
  <si>
    <t>Bedieningswip 2-v Busch-art linear mat zwart</t>
  </si>
  <si>
    <t>Bedieningswip 2-v future linear antraciet</t>
  </si>
  <si>
    <t>Bedieningswip 2-v future linear ivoor wit</t>
  </si>
  <si>
    <t>Bedieningswip 2-v future linear aluzilver</t>
  </si>
  <si>
    <t>Bedieningswip 2-v future linear studiowit</t>
  </si>
  <si>
    <t>Bedieningswip 2-v future linear studiowit mat</t>
  </si>
  <si>
    <t>Bedieningswip 2-v future linear mat zwart</t>
  </si>
  <si>
    <t>Bedieningswip 2-v Busch-Balance SI wit</t>
  </si>
  <si>
    <t>Bedieningswip 1-v licht Busch-Duro 2000 creme</t>
  </si>
  <si>
    <t>Bedieningswip 1-v licht Reflex SI wit</t>
  </si>
  <si>
    <t>Bedieningswip 1-v licht Busch-art linear studiowit</t>
  </si>
  <si>
    <t>Bedieningswip 1-v licht Busch-art linear studiowit mat</t>
  </si>
  <si>
    <t>Bedieningswip 1-v licht Busch-art linear mat zwart</t>
  </si>
  <si>
    <t>Bedieningswip 1-v licht future linear antraciet</t>
  </si>
  <si>
    <t>Bedieningswip 1-v licht future linear ivoor wit</t>
  </si>
  <si>
    <t>Bedieningswip 1-v licht future linear aluzilver</t>
  </si>
  <si>
    <t>Bedieningswip 1-v licht future linear studiowit</t>
  </si>
  <si>
    <t>Bedieningswip 1-v licht future linear studiowit mat</t>
  </si>
  <si>
    <t>Bedieningswip 1-v licht future linear mat zwart</t>
  </si>
  <si>
    <t>Bedieningswip 1-v licht Busch-Balance SI wit</t>
  </si>
  <si>
    <t>Bedieningswip 2-v links licht Busch-Duro 2000 creme</t>
  </si>
  <si>
    <t>Bedieningswip 2-v links licht Busch-art linear mat zwart</t>
  </si>
  <si>
    <t>Bedieningswip 2-v links licht Busch-art linear studiowit mat</t>
  </si>
  <si>
    <t>Bedieningswip 2-v links licht Busch-art linear studiowit</t>
  </si>
  <si>
    <t>Bedieningswip 2-v links licht Reflex SI wit</t>
  </si>
  <si>
    <t>Bedieningswip 2-v links licht future linear antraciet</t>
  </si>
  <si>
    <t>Bedieningswip 2-v links licht future linear ivoor wit</t>
  </si>
  <si>
    <t>Bedieningswip 2-v links licht future linear aluzilver</t>
  </si>
  <si>
    <t>Bedieningswip 2-v links licht future linear studiowit</t>
  </si>
  <si>
    <t>Bedieningswip 2-v links licht future linear studiowit mat</t>
  </si>
  <si>
    <t>Bedieningswip 2-v links licht future linear mat zwart</t>
  </si>
  <si>
    <t>Bedieningswip 2-v links licht Busch-Balance SI wit</t>
  </si>
  <si>
    <t>Bedieningswip 2-v rechts licht Busch-Duro 2000 creme</t>
  </si>
  <si>
    <t>Bedieningswip 2-v rechts licht Reflex SI wit</t>
  </si>
  <si>
    <t>Bedieningswip 2-v rechts licht Busch-art linear studiowit</t>
  </si>
  <si>
    <t>Bedieningswip 2-v rechts licht Busch-art linear studiowit mat</t>
  </si>
  <si>
    <t>Bedieningswip 2-v rechts licht Busch-art linear mat zwart</t>
  </si>
  <si>
    <t>Bedieningswip 2-v rechts licht future linear antraciet</t>
  </si>
  <si>
    <t>Bedieningswip 2-v rechts licht future linear ivoor wit</t>
  </si>
  <si>
    <t>Bedieningswip 2-v rechts licht future linear aluzilver</t>
  </si>
  <si>
    <t>Bedieningswip 2-v rechts licht future linear studiowit</t>
  </si>
  <si>
    <t>Bedieningswip 2-v rechts licht future linear studiowit mat</t>
  </si>
  <si>
    <t>Bedieningswip 1-v jaloezie Busch-Duro 2000 creme</t>
  </si>
  <si>
    <t>Bedieningswip 1-v jaloezie Reflex SI wit</t>
  </si>
  <si>
    <t>Bedieningswip 1-v jaloezie Busch-art linear studiowit</t>
  </si>
  <si>
    <t>Bedieningswip 1-v jaloezie Busch-art linear studiowit mat</t>
  </si>
  <si>
    <t>Bedieningswip 1-v jaloezie  Busch-art linear mat zwart</t>
  </si>
  <si>
    <t>Bedieningswip 1-v jaloezie future linear antraciet</t>
  </si>
  <si>
    <t>Bedieningswip 1-v jaloezie future linear ivoor wit</t>
  </si>
  <si>
    <t>Bedieningswip 1-v jaloezie future linear aluzilver</t>
  </si>
  <si>
    <t>Bedieningswip 1-v jaloezie future linear studiowit</t>
  </si>
  <si>
    <t>Bedieningswip 1-v jaloezie future linear studiowit mat</t>
  </si>
  <si>
    <t>Bedieningswip 1-v jaloezie future linear mat zwart</t>
  </si>
  <si>
    <t>Bedieningswip 1-v jaloezie Busch-Balance SI wit</t>
  </si>
  <si>
    <t>Bedieningswip 2-v jaloezie Busch-Duro 2000 creme</t>
  </si>
  <si>
    <t>Bedieningswip 2-v jaloezie Reflex SI wit</t>
  </si>
  <si>
    <t>Bedieningswip 2-v jaloezie Busch-art linear studiowit</t>
  </si>
  <si>
    <t>Bedieningswip 2-v jaloezie Busch-art linear studiowit mat</t>
  </si>
  <si>
    <t>Bedieningswip 2-v jaloezie  Busch-art linear mat zwart</t>
  </si>
  <si>
    <t>Bedieningswip 2-v jaloezie future linear antraciet</t>
  </si>
  <si>
    <t>Bedieningswip 2-v jaloezie future linear ivoor wit</t>
  </si>
  <si>
    <t>Bedieningswip 2-v jaloezie future linear aluzilver</t>
  </si>
  <si>
    <t>Bedieningswip 2-v jaloezie future linear studiowit</t>
  </si>
  <si>
    <t>Bedieningswip 2-v jaloezie future linear studiowit mat</t>
  </si>
  <si>
    <t>Bedieningswip 2-v jaloezie future linear mat zwart</t>
  </si>
  <si>
    <t>Bedieningswip 2-v jaloezie Busch-Balance SI wit</t>
  </si>
  <si>
    <t>Bedieningswip 1-v scene Busch-Duro 2000 creme</t>
  </si>
  <si>
    <t>Bedieningswip 1-v scene Reflex SI wit</t>
  </si>
  <si>
    <t>Bedieningswip 1-v scene Busch-art linear studiowit</t>
  </si>
  <si>
    <t>Bedieningswip 1-v scene Busch-art linear studiowit mat</t>
  </si>
  <si>
    <t>Bedieningswip 1-v scene Busch-art linear mat zwart</t>
  </si>
  <si>
    <t>Bedieningswip 1-v scene future linear antraciet</t>
  </si>
  <si>
    <t>Bedieningswip 1-v scene future linear ivoor wit</t>
  </si>
  <si>
    <t>Bedieningswip 1-v scene future linear aluzilver</t>
  </si>
  <si>
    <t>Bedieningswip 1-v scene future linear studiowit</t>
  </si>
  <si>
    <t>Bedieningswip 1-v scene future linear studiowit mat</t>
  </si>
  <si>
    <t>Bedieningswip 1-v scene future linear mat zwart</t>
  </si>
  <si>
    <t>Bedieningswip 1-v scene Busch-Balance SI wit</t>
  </si>
  <si>
    <t>Bedieningswip 2-v links scene Busch-Duro 2000 creme</t>
  </si>
  <si>
    <t>Bedieningswip 2-v links scene Reflex SI wit</t>
  </si>
  <si>
    <t>Bedieningswip 2-v links scene Busch-art linear studiowit</t>
  </si>
  <si>
    <t>Bedieningswip 2-v links scene Busch-art linear studiowit mat</t>
  </si>
  <si>
    <t>Bedieningswip 2-v links scene Busch-art linear mat zwart</t>
  </si>
  <si>
    <t>Bedieningswip 2-v links scene future linear antraciet</t>
  </si>
  <si>
    <t>Bedieningswip 2-v links scene future linear ivoor wit</t>
  </si>
  <si>
    <t>Bedieningswip 2-v links scene future linear aluzilver</t>
  </si>
  <si>
    <t>Bedieningswip 2-v links scene future linear studiowit</t>
  </si>
  <si>
    <t>Bedieningswip 2-v links scene future linear studiowit mat</t>
  </si>
  <si>
    <t>Bedieningswip 2-v links scene future linear mat zwart</t>
  </si>
  <si>
    <t>Bedieningswip 2-v links scene Busch-Balance SI wit</t>
  </si>
  <si>
    <t>Bedieningswip 2-v rechts licht future linear mat zwart</t>
  </si>
  <si>
    <t>Bedieningswip 2-v rechts licht Busch-Balance SI wit</t>
  </si>
  <si>
    <t>Bedieningswip 2-v rechts scene Busch-Duro 2000 creme</t>
  </si>
  <si>
    <t>Bedieningswip 2-v rechts scene Reflex SI wit</t>
  </si>
  <si>
    <t>Bedieningswip 2-v rechts scene Busch-art linear studiowit</t>
  </si>
  <si>
    <t>Bedieningswip 2-v rechts scene Busch-art linear studiowit mat</t>
  </si>
  <si>
    <t>Bedieningswip 2-v rechts scene Busch-art linear mat zwart</t>
  </si>
  <si>
    <t>Bedieningswip 2-v rechts scene future linear antraciet</t>
  </si>
  <si>
    <t>Bedieningswip 2-v rechts scene future linear ivoor wit</t>
  </si>
  <si>
    <t>Bedieningswip 2-v rechts scene future linear aluzilver</t>
  </si>
  <si>
    <t>Bedieningswip 2-v rechts scene future linear studiowit</t>
  </si>
  <si>
    <t>Bedieningswip 2-v rechts scene future linear studiowit mat</t>
  </si>
  <si>
    <t>Bedieningswip 2-v rechts scene future linear mat zwart</t>
  </si>
  <si>
    <t>Bedieningswip 2-v rechts scene Busch-Balance SI wit</t>
  </si>
  <si>
    <t>Bedieningswip 1-v dimmer Busch-Duro 2000 creme</t>
  </si>
  <si>
    <t>Bedieningswip 1-v dimmer Reflex SI wit</t>
  </si>
  <si>
    <t>Bedieningswip 1-v dimmer Busch-art linear studiowit</t>
  </si>
  <si>
    <t>Bedieningswip 1-v dimmer Busch-art linear studiowit mat</t>
  </si>
  <si>
    <t>Bedieningswip 1-v dimmer Busch-art linear mat zwart</t>
  </si>
  <si>
    <t>Bedieningswip 1-v dimmer future linear antraciet</t>
  </si>
  <si>
    <t>Bedieningswip 1-v dimmer future linear ivoor wit</t>
  </si>
  <si>
    <t>Bedieningswip 1-v dimmer future linear aluzilver</t>
  </si>
  <si>
    <t>Bedieningswip 1-v dimmer future linear studiowit</t>
  </si>
  <si>
    <t>Bedieningswip 1-v dimmer future linear studiowit mat</t>
  </si>
  <si>
    <t>Bedieningswip 1-v dimmer future linear mat zwart</t>
  </si>
  <si>
    <t>Bedieningswip 1-v dimmer Busch-Balance SI wit</t>
  </si>
  <si>
    <t>Bedieningswip 2-v links dimmer Busch-Duro 2000 creme</t>
  </si>
  <si>
    <t>Bedieningswip 2-v links dimmer Reflex SI wit</t>
  </si>
  <si>
    <t>Bedieningswip 2-v links dimmer Busch-art linear studiowit</t>
  </si>
  <si>
    <t>Bedieningswip 2-v links dimmer Busch-art linear studiowit mat</t>
  </si>
  <si>
    <t>Bedieningswip 2-v links dimmer Busch-art linear mat zwart</t>
  </si>
  <si>
    <t>Bedieningswip 2-v links dimmer future linear antraciet</t>
  </si>
  <si>
    <t>Bedieningswip 2-v links dimmer future linear ivoor wit</t>
  </si>
  <si>
    <t>Bedieningswip 2-v links dimmer future linear aluzilver</t>
  </si>
  <si>
    <t>Bedieningswip 2-v links dimmer future linear studiowit</t>
  </si>
  <si>
    <t>Bedieningswip 2-v links dimmer future linear studiowit mat</t>
  </si>
  <si>
    <t>Bedieningswip 2-v links dimmer future linear mat zwart</t>
  </si>
  <si>
    <t>Bedieningswip 2-v links dimmer Busch-Balance SI wit</t>
  </si>
  <si>
    <t>Bedieningswip 2-v rechts dimmer Busch-Duro 2000 creme</t>
  </si>
  <si>
    <t>Bedieningswip 2-v rechts dimmer Reflex SI wit</t>
  </si>
  <si>
    <t>Bedieningswip 2-v rechts dimmer Busch-art linear studiowit</t>
  </si>
  <si>
    <t>Bedieningswip 2-v rechts dimmer Busch-art linear studiowit mat</t>
  </si>
  <si>
    <t>Bedieningswip 2-v rechts dimmer Busch-art linear mat zwart</t>
  </si>
  <si>
    <t>Bedieningswip 2-v rechts dimmer future linear antraciet</t>
  </si>
  <si>
    <t>Bedieningswip 2-v rechts dimmer future linear ivoor wit</t>
  </si>
  <si>
    <t>Bedieningswip 2-v rechts dimmer future linear aluzilver</t>
  </si>
  <si>
    <t>Bedieningswip 2-v rechts dimmer future linear studiowit</t>
  </si>
  <si>
    <t>Bedieningswip 2-v rechts dimmer future linear studiowit mat</t>
  </si>
  <si>
    <t>Bedieningswip 2-v rechts dimmer future linear mat zwart</t>
  </si>
  <si>
    <t>Bedieningswip 2-v rechts dimmer Busch-Balance SI wit</t>
  </si>
  <si>
    <t>Afdekking thermostaat Busch-Duro 2000 creme</t>
  </si>
  <si>
    <t>Afdekking thermostaat Reflex SI wit</t>
  </si>
  <si>
    <t>Afdekking thermostaat Busch-art linear studiowit</t>
  </si>
  <si>
    <t>Afdekking thermostaat Busch-art linear studiowit mat</t>
  </si>
  <si>
    <t>Afdekking thermostaat Busch-art linear mat zwart</t>
  </si>
  <si>
    <t>Afdekking thermostaat future linear antraciet</t>
  </si>
  <si>
    <t>Afdekking thermostaat future linear ivoor wit</t>
  </si>
  <si>
    <t>Afdekking thermostaat future linear aluzilver</t>
  </si>
  <si>
    <t>Afdekking thermostaat future linear studiowit</t>
  </si>
  <si>
    <t>Afdekking thermostaat Pure stainless steel</t>
  </si>
  <si>
    <t>Afdekking thermostaat future linear studiowit mat</t>
  </si>
  <si>
    <t>Afdekking thermostaat future linear mat zwart</t>
  </si>
  <si>
    <t>Afdekking thermostaat Busch-Balance SI wit</t>
  </si>
  <si>
    <t>Afdekking fancoil Busch-Duro 2000 creme</t>
  </si>
  <si>
    <t>Afdekking fancoil Reflex SI wit</t>
  </si>
  <si>
    <t>Afdekking fancoil future linear antraciet</t>
  </si>
  <si>
    <t>Afdekking fancoil future linear ivoor wit</t>
  </si>
  <si>
    <t>Afdekking fancoil future linear aluzilver</t>
  </si>
  <si>
    <t>Afdekking fancoil future linear studiowit</t>
  </si>
  <si>
    <t>Afdekking fancoil future linear studiowit mat</t>
  </si>
  <si>
    <t>Afdekking fancoil future linear mat zwart</t>
  </si>
  <si>
    <t>Afdekking fancoil Busch-Balance SI wit</t>
  </si>
  <si>
    <t>Bedieningswip 2-v links play-pauze Busch-Duro 2000 creme</t>
  </si>
  <si>
    <t>Bedieningswip 2-v links play-pauze Reflex SI wit</t>
  </si>
  <si>
    <t>Bedieningswip 2-v links play-pauze Busch-art linear studiowit</t>
  </si>
  <si>
    <t>Bedieningswip 2-v links play-pauze Busch-art linear studiowit mat</t>
  </si>
  <si>
    <t>Bedieningswip 2-v links play-pauze Busch-art linear mat zwart</t>
  </si>
  <si>
    <t>Bedieningswip 2-v links play-pauze future linear antraciet</t>
  </si>
  <si>
    <t>Bedieningswip 2-v links play-pauze future linear ivoor wit</t>
  </si>
  <si>
    <t>Bedieningswip 2-v links play-pauze future linear aluzilver</t>
  </si>
  <si>
    <t>Bedieningswip 2-v links play-pauze future linear studiowit</t>
  </si>
  <si>
    <t>Bedieningswip 2-v links play-pauze future linear studiowit mat</t>
  </si>
  <si>
    <t>Bedieningswip 2-v links play-pauze future linear mat zwart</t>
  </si>
  <si>
    <t>Bedieningswip 2-v links play-pauze Busch-Balance SI wit</t>
  </si>
  <si>
    <t>Bedieningswip 2-v rechts volume Busch-Duro 2000 creme</t>
  </si>
  <si>
    <t>Bedieningswip 2-v rechts volume Reflex SI wit</t>
  </si>
  <si>
    <t>Bedieningswip 2-v rechts volume Busch-art linear studiowit</t>
  </si>
  <si>
    <t>Bedieningswip 2-v rechts volume Busch-art linear studiowit mat</t>
  </si>
  <si>
    <t>Bedieningswip 2-v rechts volume Busch-art linear mat zwart</t>
  </si>
  <si>
    <t>Bedieningswip 2-v rechts volume future linear antraciet</t>
  </si>
  <si>
    <t>Bedieningswip 2-v rechts volume future linear ivoor wit</t>
  </si>
  <si>
    <t>Bedieningswip 2-v rechts volume future linear aluzilver</t>
  </si>
  <si>
    <t>Bedieningswip 2-v rechts volume future linear studiowit</t>
  </si>
  <si>
    <t>Bedieningswip 2-v rechts volume future linear studiowit mat</t>
  </si>
  <si>
    <t>Bedieningswip 2-v rechts volume future linear mat zwart</t>
  </si>
  <si>
    <t>Bedieningswip 2-v rechts volume Busch-Balance SI wit</t>
  </si>
  <si>
    <t>Bewegingssensor Comfort Wireless Busch-Duro 2000 SI creme</t>
  </si>
  <si>
    <t>Bewegingssensor Comfort Wireless Reflex SI wit</t>
  </si>
  <si>
    <t>Bewegingssensor Comfort Wireless Busch-art linear studiowit</t>
  </si>
  <si>
    <t>Bewegingssensor Comfort Wireless Busch-art linear studiowit mat</t>
  </si>
  <si>
    <t>Bewegingssensor Comfort Wireless Busch-art linear mat zwart</t>
  </si>
  <si>
    <t>Bewegingssensor Comfort Wireless future linear antraciet</t>
  </si>
  <si>
    <t>Bewegingssensor Comfort Wireless future linear ivoor wit</t>
  </si>
  <si>
    <t>Bewegingssensor Comfort Wireless future linear aluzilver</t>
  </si>
  <si>
    <t>Bewegingssensor Comfort Wireless future linear studiowit</t>
  </si>
  <si>
    <t>Bewegingssensor Comfort Wireless future linear studiowit mat</t>
  </si>
  <si>
    <t>Bewegingssensor Comfort Wireless future linear mat zwart</t>
  </si>
  <si>
    <t>Bewegingssensor Comfort Wireless Busch-Balance SI wit</t>
  </si>
  <si>
    <t>Bewegingssensor Multilens Wireless Busch-Duro 2000 SI creme</t>
  </si>
  <si>
    <t>Bewegingssensor Multilens Wireless Reflex SI wit</t>
  </si>
  <si>
    <t>Bewegingssensor Multilens Wireless Busch-art linear studiowit</t>
  </si>
  <si>
    <t>Bewegingssensor Multilens Wireless Busch-art linear studiowit mat</t>
  </si>
  <si>
    <t>Bewegingssensor Multilens Wireless Busch-art linear mat zwart</t>
  </si>
  <si>
    <t>Bewegingssensor Multilens Wireless future linear antraciet</t>
  </si>
  <si>
    <t>Bewegingssensor Multilens Wireless future linear ivoor wit</t>
  </si>
  <si>
    <t>Bewegingssensor Multilens Wireless future linear aluzilver</t>
  </si>
  <si>
    <t>Bewegingssensor Multilens Wireless future linear studiowit</t>
  </si>
  <si>
    <t>Bewegingssensor Multilens Wireless future linear studiowit mat</t>
  </si>
  <si>
    <t>Bewegingssensor Multilens Wireless future linear mat zwart</t>
  </si>
  <si>
    <t>Bewegingssensor Multilens Wireless Busch-Balance SI wit</t>
  </si>
  <si>
    <t xml:space="preserve">Bedieningswip Smartswitch 1-v - Busch-art linear studiowit </t>
  </si>
  <si>
    <t>Bedieningswip Smartswitch 1-v - Busch-art linear studiowit mat</t>
  </si>
  <si>
    <t>Bedieningswip Smartswitch 1-v - Busch-art linear mat zwart</t>
  </si>
  <si>
    <t>Bedieningswip Smartswitch 1-v - Busch-balance SI wit</t>
  </si>
  <si>
    <t>Bedieningswip Smartswitch 1-v - future linear antraciet</t>
  </si>
  <si>
    <t>Bedieningswip Smartswitch 1-v - future linear ivoor wit</t>
  </si>
  <si>
    <t>Bedieningswip Smartswitch 1-v - future linear aluzilver</t>
  </si>
  <si>
    <t>Bedieningswip Smartswitch 1-v - future linear studiowit</t>
  </si>
  <si>
    <t>Bedieningswip Smartswitch 1-v - future linear studiowit mat</t>
  </si>
  <si>
    <t>Bedieningswip Smartswitch 1-v - future linear mat zwart</t>
  </si>
  <si>
    <t>Bedieningswip Smartswitch 1-v - pure stainless steel</t>
  </si>
  <si>
    <t xml:space="preserve">Bedieningswip Smartswitch 1-v - jaloezie - Busch-art linear studiowit </t>
  </si>
  <si>
    <t>Bedieningswip Smartswitch 1-v - jaloezie - Busch-art linear studiowit mat</t>
  </si>
  <si>
    <t>Bedieningswip Smartswitch 1-v - jaloezie - Busch-art linear mat zwart</t>
  </si>
  <si>
    <t>Bedieningswip Smartswitch 1-v - jaloezie - Busch-balance SI wit</t>
  </si>
  <si>
    <t>Bedieningswip Smartswitch 1-v - jaloezie - future linear antraciet</t>
  </si>
  <si>
    <t>Bedieningswip Smartswitch 1-v - jaloezie - future linear ivoor wit</t>
  </si>
  <si>
    <t>Bedieningswip Smartswitch 1-v - jaloezie - future linear aluzilver</t>
  </si>
  <si>
    <t>Bedieningswip Smartswitch 1-v - jaloezie - future linear studiowit</t>
  </si>
  <si>
    <t>Bedieningswip Smartswitch 1-v - jaloezie - pure stainless steel</t>
  </si>
  <si>
    <t>Bedieningswip Smartswitch 1-v - jaloezie - future linear studiowit mat</t>
  </si>
  <si>
    <t>Bedieningswip Smartswitch 1-v - jaloezie - future linear mat zwart</t>
  </si>
  <si>
    <t xml:space="preserve">Bedieningswip Smartswitch 2-v set - Busch-art linear studiowit </t>
  </si>
  <si>
    <t>Bedieningswip Smartswitch 2-v set - Busch-art linear studiowit mat</t>
  </si>
  <si>
    <t>Bedieningswip Smartswitch 2-v set - Busch-art linear mat zwart</t>
  </si>
  <si>
    <t>Bedieningswip Smartswitch 2-v set - Busch-balance SI wit</t>
  </si>
  <si>
    <t>Bedieningswip Smartswitch 2-v set - future linear antraciet</t>
  </si>
  <si>
    <t>Bedieningswip Smartswitch 2-v set - future linear ivoor wit</t>
  </si>
  <si>
    <t>Bedieningswip Smartswitch 2-v set - future linear aluzilver</t>
  </si>
  <si>
    <t>Bedieningswip Smartswitch 2-v set - pure stainless steel</t>
  </si>
  <si>
    <t>Bedieningswip Smartswitch 2-v set - future linear studiowit mat</t>
  </si>
  <si>
    <t>Bedieningswip Smartswitch 2-v set - future linear studiowit</t>
  </si>
  <si>
    <t>Bedieningswip Smartswitch 2-v set - future linear mat zwart</t>
  </si>
  <si>
    <t>2CKA006200A0857A557G561A463:A12A463:A559</t>
  </si>
  <si>
    <t>Busch-Wächter PRO design frame bruin</t>
  </si>
  <si>
    <t>Busch-Wächter PRO design frame aluzilver</t>
  </si>
  <si>
    <t>Busch-Wächter PRO design frame studiowit</t>
  </si>
  <si>
    <t>Busch-Wächter PRO design frame antraciet</t>
  </si>
  <si>
    <t>Busch-Wächter PRO design frame edelstaal</t>
  </si>
  <si>
    <t>Busch-Wächter PRO hoekadapter bruin</t>
  </si>
  <si>
    <t>Busch-Wächter PRO hoekadapter aluzilver</t>
  </si>
  <si>
    <t>Busch-Wächter PRO hoekadapter studiowit</t>
  </si>
  <si>
    <t>Busch-Wächter PRO hoekadapter antraciet</t>
  </si>
  <si>
    <t>Busch-Wächter PRO hoekadapter edelstaal</t>
  </si>
  <si>
    <t>Busch-Wächter PRO 280° bewegingsmelder bruin</t>
  </si>
  <si>
    <t>Busch-Wächter PRO 280° bewegingsmelder aluzilver</t>
  </si>
  <si>
    <t>Busch-Wächter PRO 280° bewegingsmelder studiowit</t>
  </si>
  <si>
    <t>Busch-Wächter PRO 280° bewegingsmelder antraciet</t>
  </si>
  <si>
    <t>Busch-Wächter PRO 280° bewegingsmelder edelstaal</t>
  </si>
  <si>
    <t>Afdekking 1-v jaloezie - Busch-Balance SI wit</t>
  </si>
  <si>
    <t>Afdekking 1-v jaloezie - future linear/platform 63 antraciet</t>
  </si>
  <si>
    <t>Afdekking 1-v jaloezie - future linear/platform 63 ivoor wit</t>
  </si>
  <si>
    <t>Afdekking 1-v jaloezie - future linear/platform 63 aluzilver</t>
  </si>
  <si>
    <t>Afdekking 1-v jaloezie - future linear/platform 63 studiowit</t>
  </si>
  <si>
    <t>Afdekking 1-v jaloezie - pure stainless steel</t>
  </si>
  <si>
    <t>Afdekking 1-v jaloezie - future linear/platform 63 studiowit mat</t>
  </si>
  <si>
    <t>Afdekking 1-v jaloezie - future linear/platform 63 mat zwart</t>
  </si>
  <si>
    <t>Afdekking 1-v jaloezie - Busch-art linear studiowit</t>
  </si>
  <si>
    <t>Afdekking 1-v jaloezie - Busch-art linear studiowit mat</t>
  </si>
  <si>
    <t>Afdekking 1-v jaloezie - Busch-art linear mat zwart</t>
  </si>
  <si>
    <t>Afdekking 2-v jaloezie - Busch-Balance SI wit</t>
  </si>
  <si>
    <t>Afdekking 2-v jaloezie - future linear/platform 63 antraciet</t>
  </si>
  <si>
    <t>Afdekking 2-v jaloezie - future linear/platform 63 ivoor wit</t>
  </si>
  <si>
    <t>Afdekking 2-v jaloezie - future linear/platform 63 aluzilver</t>
  </si>
  <si>
    <t>Afdekking 2-v jaloezie - future linear/platform 63 studiowit</t>
  </si>
  <si>
    <t>Afdekking 2-v jaloezie - pure stainless steel</t>
  </si>
  <si>
    <t>Afdekking 2-v jaloezie - future linear/platform 63 studiowit mat</t>
  </si>
  <si>
    <t>Afdekking 2-v jaloezie - future linear/platform 63 mat zwart</t>
  </si>
  <si>
    <t>Afdekking 2-v jaloezie - Busch-art linear studiowit</t>
  </si>
  <si>
    <t>Afdekking 2-v jaloezie - Busch-art linear studiowit mat</t>
  </si>
  <si>
    <t>Afdekking 2-v jaloezie - Busch-art linear mat zwart</t>
  </si>
  <si>
    <t>Afdekking op maat via configuratie - Busch-Balance SI</t>
  </si>
  <si>
    <t>Afdekking 1-voudig - Busch-Balance SI wit</t>
  </si>
  <si>
    <t>Afdekking 1-voudig - future linear/platform 63 antraciet</t>
  </si>
  <si>
    <t>Afdekking 1-voudig - future linear/platform 63 ivoor wit</t>
  </si>
  <si>
    <t>Afdekking 1-voudig - future linear/platform 63 aluzilver</t>
  </si>
  <si>
    <t>Afdekking 1-voudig - future linear/platform 63 studiowit</t>
  </si>
  <si>
    <t>Afdekking 1-voudig - pure stainless steel</t>
  </si>
  <si>
    <t>Afdekking 1-voudig - future linear/platform 63 studiowit mat</t>
  </si>
  <si>
    <t>Afdekking 1-voudig - future linear/platform 63 mat zwart</t>
  </si>
  <si>
    <t>Afdekking 1-voudig - Busch-art linear studiowit</t>
  </si>
  <si>
    <t>Afdekking 1-voudig - Busch-art linear studiowit mat</t>
  </si>
  <si>
    <t>Afdekking 1-voudig - Busch-art linear mat zwart</t>
  </si>
  <si>
    <t>Afdekking 2-voudig - Busch-Balance SI wit</t>
  </si>
  <si>
    <t>Afdekking 2-voudig - future linear/platform 63 antraciet</t>
  </si>
  <si>
    <t>Afdekking 2-voudig - future linear/platform 63 ivoor wit</t>
  </si>
  <si>
    <t>Afdekking 2-voudig - future linear/platform 63 aluzilver</t>
  </si>
  <si>
    <t>Afdekking 2-voudig - future linear/platform 63 studiowit</t>
  </si>
  <si>
    <t>Afdekking 2-voudig - pure stainless steel</t>
  </si>
  <si>
    <t>Afdekking 2-voudig - future linear/platform 63 studiowit mat</t>
  </si>
  <si>
    <t>Afdekking 2-voudig - future linear/platform 63 mat zwart</t>
  </si>
  <si>
    <t>Afdekking 2-voudig - Busch-art linear studiowit</t>
  </si>
  <si>
    <t>Afdekking 2-voudig - Busch-art linear studiowit mat</t>
  </si>
  <si>
    <t>Afdekking 2-voudig - Busch-art linear mat zwart</t>
  </si>
  <si>
    <t>Afdekking 3-voudig - Busch-Balance SI wit</t>
  </si>
  <si>
    <t>Afdekking 3-voudig - future linear/platform 63 antraciet</t>
  </si>
  <si>
    <t>Afdekking 3-voudig - future linear/platform 63 ivoor wit</t>
  </si>
  <si>
    <t>Afdekking 3-voudig - future linear/platform 63 aluzilver</t>
  </si>
  <si>
    <t>Afdekking 3-voudig - future linear/platform 63 studiowit</t>
  </si>
  <si>
    <t>Afdekking 3-voudig - pure stainless steel</t>
  </si>
  <si>
    <t>Afdekking 3-voudig - future linear/platform 63 studiowit mat</t>
  </si>
  <si>
    <t>Afdekking 3-voudig - future linear/platform 63 mat zwart</t>
  </si>
  <si>
    <t>Afdekking 3-voudig - Busch-art linear studiowit</t>
  </si>
  <si>
    <t>Afdekking 3-voudig - Busch-art linear studiowit mat</t>
  </si>
  <si>
    <t>Afdekking 3-voudig - Busch-art linear mat zwart</t>
  </si>
  <si>
    <t>Afdekking 4-voudig - Busch-Balance SI wit</t>
  </si>
  <si>
    <t>Afdekking 4-voudig - future linear/platform 63 antraciet</t>
  </si>
  <si>
    <t>Afdekking 4-voudig - future linear/platform 63 ivoor wit</t>
  </si>
  <si>
    <t>Afdekking 4-voudig - future linear/platform 63 aluzilver</t>
  </si>
  <si>
    <t>Afdekking 4-voudig - future linear/platform 63 studiowit</t>
  </si>
  <si>
    <t>Afdekking 4-voudig - pure stainless steel</t>
  </si>
  <si>
    <t>Afdekking 4-voudig - future linear/platform 63 studiowit mat</t>
  </si>
  <si>
    <t>Afdekking 4-voudig - future linear/platform 63 mat zwart</t>
  </si>
  <si>
    <t>Afdekking 4-voudig - Busch-art linear studiowit</t>
  </si>
  <si>
    <t>Afdekking 4-voudig - Busch-art linear studiowit mat</t>
  </si>
  <si>
    <t>Afdekking 4-voudig - Busch-art linear mat zwart</t>
  </si>
  <si>
    <t>Opbouwrand Busch-tenton voor 10-v of 12-v - aluzilver</t>
  </si>
  <si>
    <t>Opbouwrand Busch-tenton voor 10-v of 12-v - studiowit</t>
  </si>
  <si>
    <t>Opbouwrand Busch-tenton voor 10-v of 12-v - studiowit mat</t>
  </si>
  <si>
    <t>Opbouwrand Busch-tenton voor 10-v of 12-v - mat zwart</t>
  </si>
  <si>
    <t>Opbouwrand Busch-tenton voor 6-v of 8-v - aluzilver</t>
  </si>
  <si>
    <t>Opbouwrand Busch-tenton voor 6-v of 8-v - studiowit</t>
  </si>
  <si>
    <t>Opbouwrand Busch-tenton voor 6-v of 8-v - studiowit mat</t>
  </si>
  <si>
    <t>Opbouwrand Busch-tenton voor 6-v of 8-v - mat zwart</t>
  </si>
  <si>
    <t>Eindstrip zonder logo - aluzilver</t>
  </si>
  <si>
    <t>Eindstrip zonder logo - studiowit</t>
  </si>
  <si>
    <t>Eindstrip zonder logo - studiowit mat</t>
  </si>
  <si>
    <t>Eindstrip zonder logo - mat zwart</t>
  </si>
  <si>
    <t>Busch-Tenton thermostaat 10-voudig CO2 aluzilver</t>
  </si>
  <si>
    <t>Busch-Tenton thermostaat 10-voudig CO2 studiowit</t>
  </si>
  <si>
    <t>Busch-Tenton thermostaat 10-voudig CO2 studiowit mat</t>
  </si>
  <si>
    <t>Busch-Tenton thermostaat 10-voudig CO2 mat zwart</t>
  </si>
  <si>
    <t>Busch-Tenton thermostaat 6-voudig CO2 aluzilver</t>
  </si>
  <si>
    <t>Busch-Tenton thermostaat 6-voudig CO2 studiowit</t>
  </si>
  <si>
    <t>Busch-Tenton thermostaat 6-voudig CO2 studiowit mat</t>
  </si>
  <si>
    <t>Busch-Tenton thermostaat 6-voudig CO2 mat zwart</t>
  </si>
  <si>
    <t>Busch-Tenton Bedieningselement 12-voudig aluzilver</t>
  </si>
  <si>
    <t>Busch-Tenton Bedieningselement 12-voudig studiowit</t>
  </si>
  <si>
    <t>Busch-Tenton Bedieningselement 12-voudig studiowit mat</t>
  </si>
  <si>
    <t>Busch-Tenton Bedieningselement 12-voudig zwart mat</t>
  </si>
  <si>
    <t>Busch-Tenton Bedieningselement 8-voudig aluzilver</t>
  </si>
  <si>
    <t>Busch-Tenton Bedieningselement 8-voudig studiowit</t>
  </si>
  <si>
    <t>Busch-Tenton Bedieningselement 8-voudig studiowit mat</t>
  </si>
  <si>
    <t>Busch-Tenton Bedieningselement 8-voudig mat zwart</t>
  </si>
  <si>
    <t>Busch-Tenton thermostaat 10-voudig aluzilver</t>
  </si>
  <si>
    <t>Busch-Tenton thermostaat 10-voudig studiowit</t>
  </si>
  <si>
    <t>Busch-Tenton thermostaat 10-voudig studiowit mat</t>
  </si>
  <si>
    <t>Busch-Tenton thermostaat 10-voudig mat zwart</t>
  </si>
  <si>
    <t>Busch-Tenton thermostaat 6-voudig aluzilver</t>
  </si>
  <si>
    <t>Busch-Tenton thermostaat 6-voudig studiowit</t>
  </si>
  <si>
    <t>Busch-Tenton thermostaat 6-voudig studiowit mat</t>
  </si>
  <si>
    <t>Busch-Tenton thermostaat 6-voudig zwart mat</t>
  </si>
  <si>
    <t>Bewegingssensor pure stainless steel</t>
  </si>
  <si>
    <t>Bedieningswip 1-v pure stainless steel</t>
  </si>
  <si>
    <t>Bedieningswip 2-v pure stainless steel</t>
  </si>
  <si>
    <t>Bedieningswip 1-v licht pure stainless steel</t>
  </si>
  <si>
    <t>Bedieningswip 2-v links licht pure stainless steel</t>
  </si>
  <si>
    <t>Bedieningswip 2-v rechts licht pure stainless steel</t>
  </si>
  <si>
    <t>Bedieningswip 1-v jaloezie pure stainless steel</t>
  </si>
  <si>
    <t>Bedieningswip 2-v jaloezie pure stainless steel</t>
  </si>
  <si>
    <t>Bedieningswip 1-v scene pure stainless steel</t>
  </si>
  <si>
    <t>Bedieningswip 2-v links scene pure stainless steel</t>
  </si>
  <si>
    <t>Bedieningswip 2-v rechts scene pure stainless steel</t>
  </si>
  <si>
    <t>Bedieningswip 1-v dimmer pure stainless steel</t>
  </si>
  <si>
    <t>Bedieningswip 2-v links dimmer pure stainless steel</t>
  </si>
  <si>
    <t>Bedieningswip 2-v rechts dimmer pure stainless steel</t>
  </si>
  <si>
    <t>Afdekking thermostaat pure stainless steel</t>
  </si>
  <si>
    <t>Afdekking fancoil pure stainless steel</t>
  </si>
  <si>
    <t>Bedieningswip 2-v links play-pauze pure stainless steel</t>
  </si>
  <si>
    <t>Bedieningswip 2-v rechts volume pure stainless steel</t>
  </si>
  <si>
    <t>Bewegingssensor Comfort Wireless pure stainless steel</t>
  </si>
  <si>
    <t>Bewegingssensor Multilens Wireless pure stainless steel</t>
  </si>
  <si>
    <t>Smartswitch Wireless vlak voor Balance SI/Art Linear</t>
  </si>
  <si>
    <t>Smartswitch Wireless vlak voor Future/Solo/Axcent/Carat..</t>
  </si>
  <si>
    <t>Visualisatie optioneel in combinatie met Welcome IP deurcommunicatie te gebruiken</t>
  </si>
  <si>
    <t>Welcome IP-Touch 7" LAN/WLAN zwart</t>
  </si>
  <si>
    <t>Welcome IP-Touch 7" LAN/WLAN wit</t>
  </si>
  <si>
    <t>Welcome IP-Touch 7" LAN/LAN zwart</t>
  </si>
  <si>
    <t>Welcome IP-Touch 7" LAN/LAN wit</t>
  </si>
  <si>
    <t>Welcome IP-Touch 10" LAN/WLAN zwart</t>
  </si>
  <si>
    <t>Welcome IP-Touch 10" LAN/WLAN wit</t>
  </si>
  <si>
    <t>Welcome IP-Touch 10" LAN/LAN zwart</t>
  </si>
  <si>
    <t>Welcome IP-Touch 10" LAN/LAN wit</t>
  </si>
  <si>
    <t>Welcome IP-Touch Lite 7" zwart - geen f@h bediening</t>
  </si>
  <si>
    <t>Welcome IP-Touch Lite 7" wit - geen f@h bediening</t>
  </si>
  <si>
    <t>Welcome IP panel inbouwdoos 7" of 10"</t>
  </si>
  <si>
    <t>Welcome IP panel opbouwrand voor 7" zwart</t>
  </si>
  <si>
    <t>Welcome IP panel opbouwrand voor 7" wit</t>
  </si>
  <si>
    <t>Welcome IP panel opbouwrand voor 10" zwart</t>
  </si>
  <si>
    <t>Welcome IP panel opbouwrand voor 10" wit</t>
  </si>
  <si>
    <t xml:space="preserve">Welcome IP Touch Lite 7" inbouwdoos </t>
  </si>
  <si>
    <t>Welcome IP Touch Lite 7" opbouwrand zwart</t>
  </si>
  <si>
    <t>Welcome IP Touch Lite 7" opbouwrand wit</t>
  </si>
  <si>
    <t>Deurcommunicatie Welcome IP buitenposten</t>
  </si>
  <si>
    <t>Thermostaat Wireless - optie externe temp.voeler</t>
  </si>
  <si>
    <t>Thermostaat Wireless met actor - optie externe temp.voeler</t>
  </si>
  <si>
    <t>Camera module audio/video Welcome IP</t>
  </si>
  <si>
    <t>6225/1.0-915</t>
  </si>
  <si>
    <t>Bewegingssensor Busch-Balance SI mat zwart</t>
  </si>
  <si>
    <t>2CKA006220A1001</t>
  </si>
  <si>
    <t>2CKA006220A1000</t>
  </si>
  <si>
    <t>6215/1.1-915</t>
  </si>
  <si>
    <t>Bedieningswip 1-v Busch-Balance SI mat zwart</t>
  </si>
  <si>
    <t>Bedieningswip 2-v Busch-Balance SI mat zwart</t>
  </si>
  <si>
    <t>Bedieningswip 1-v licht Busch-Balance Si mat zwart</t>
  </si>
  <si>
    <t>Bedieningswip 2-v links licht Busch-Balance SI mat zwart</t>
  </si>
  <si>
    <t>Bedieningswip 2-v rechts licht Busch-Balance SI mat zwart</t>
  </si>
  <si>
    <t>Bedieningswip 1-v jaloezie Busch-Balance SI mat zwart</t>
  </si>
  <si>
    <t>Bedieningswip 2-v jaloezie Busch-Balance SI mat zwart</t>
  </si>
  <si>
    <t>Bedieningswip 1-v scene Busch-Balance SI mat zwart</t>
  </si>
  <si>
    <t>Bedieningswip 2-v links scene Busch-Balance SI mat zwart</t>
  </si>
  <si>
    <t>Bedieningswip 2-v rechts scene Busch-Balance SI zwart</t>
  </si>
  <si>
    <t>Bedieningswip 1-v dimmer Busch-Balance SI mat zwart</t>
  </si>
  <si>
    <t>Bedieningswip 2-v links dimmer Busch-Balance SI zwart</t>
  </si>
  <si>
    <t>Bedieningswip 2-v rechts dimmer Busch-Balance SI mat zwart</t>
  </si>
  <si>
    <t>Afdekking thermostaat Busch-Balance SI mat zwart</t>
  </si>
  <si>
    <t>Afdekking fancoil Busch-Balance SI mat zwart</t>
  </si>
  <si>
    <t>Bedieningswip 2-v links play-pauze Busch-Balance SI mat zwart</t>
  </si>
  <si>
    <t>Bedieningswip 2-v rechts volume Busch-Balance SI mat zwart</t>
  </si>
  <si>
    <t>Bewegingssensor Comfort Wireless Busch-Balance SI mat zwart</t>
  </si>
  <si>
    <t>Bewegingssensor Multilens Wireless Busch-Balance SI mat zwart</t>
  </si>
  <si>
    <t>6230-10-915</t>
  </si>
  <si>
    <t>6230-20-915</t>
  </si>
  <si>
    <t>6231-10-915</t>
  </si>
  <si>
    <t>6231-21-915</t>
  </si>
  <si>
    <t>6231-22-915</t>
  </si>
  <si>
    <t>6232-10-915</t>
  </si>
  <si>
    <t>6232-20-915</t>
  </si>
  <si>
    <t>6233-10-915</t>
  </si>
  <si>
    <t>6233-21-915</t>
  </si>
  <si>
    <t>6233-22-915</t>
  </si>
  <si>
    <t>6234-10-915</t>
  </si>
  <si>
    <t>6234-21-915</t>
  </si>
  <si>
    <t>6234-22-915</t>
  </si>
  <si>
    <t>6235-915</t>
  </si>
  <si>
    <t>6236-915</t>
  </si>
  <si>
    <t>6237-21-915</t>
  </si>
  <si>
    <t>6237-22-915</t>
  </si>
  <si>
    <t>62762-915-WL</t>
  </si>
  <si>
    <t>62764-915-WL</t>
  </si>
  <si>
    <t>2CKA006220A1002</t>
  </si>
  <si>
    <t>2CKA006220A1003</t>
  </si>
  <si>
    <t>2CKA006220A1004</t>
  </si>
  <si>
    <t>2CKA006220A1005</t>
  </si>
  <si>
    <t>2CKA006220A1006</t>
  </si>
  <si>
    <t>2CKA006220A1007</t>
  </si>
  <si>
    <t>2CKA006220A1008</t>
  </si>
  <si>
    <t>2CKA006220A1009</t>
  </si>
  <si>
    <t>2CKA006220A1010</t>
  </si>
  <si>
    <t>2CKA006220A1011</t>
  </si>
  <si>
    <t>2CKA006220A1012</t>
  </si>
  <si>
    <t>2CKA006220A1013</t>
  </si>
  <si>
    <t>2CKA006220A1014</t>
  </si>
  <si>
    <t>2CKA006220A1015</t>
  </si>
  <si>
    <t>2CKA006220A1016</t>
  </si>
  <si>
    <t>2CKA006220A1017</t>
  </si>
  <si>
    <t>2CKA006220A1018</t>
  </si>
  <si>
    <t>2CKA006200A0948</t>
  </si>
  <si>
    <t>2CKA006200A0950</t>
  </si>
  <si>
    <t>1794 MDRT-915</t>
  </si>
  <si>
    <t>LFAW/A.2.55.11-915</t>
  </si>
  <si>
    <t>LFW/A.1.55.11-915</t>
  </si>
  <si>
    <t>LFW/A.2.55.11-915</t>
  </si>
  <si>
    <t>LFW/A.3.55.11-915</t>
  </si>
  <si>
    <t>LFW/A.4.55.11-915</t>
  </si>
  <si>
    <t>Afdekking 4-voudig - Busch-Balance SI mat zwart</t>
  </si>
  <si>
    <t>Afdekking 3-voudig - Busch-Balance SI mat zwart</t>
  </si>
  <si>
    <t>Afdekking 2-voudig - Busch-Balance SI mat zwart</t>
  </si>
  <si>
    <t>Afdekking 1-voudig - Busch-Balance SI mat zwart</t>
  </si>
  <si>
    <t>Afdekking 2-v jaloezie - Busch-Balance SI mat zwart</t>
  </si>
  <si>
    <t>Afdekking 1-v jaloezie - Busch-Balance SI mat zwart</t>
  </si>
  <si>
    <t>LFAW/A.1.55.11-915</t>
  </si>
  <si>
    <t>2CKA006199A0548</t>
  </si>
  <si>
    <t>2CKA006199A0553</t>
  </si>
  <si>
    <t>2CKA006199A0539</t>
  </si>
  <si>
    <t>2CKA006199A0540</t>
  </si>
  <si>
    <t>2CKA006199A0541</t>
  </si>
  <si>
    <t>2CKA006199A0542</t>
  </si>
  <si>
    <t>2CKA006730A0174</t>
  </si>
  <si>
    <t>6735 BT-915</t>
  </si>
  <si>
    <t>Bedieningswip Smartswitch 1-v - Busch-balance SI mat zwart</t>
  </si>
  <si>
    <t>Bedieningswip Smartswitch 2-v set - Busch-balance SI mat zwart</t>
  </si>
  <si>
    <t>6736 FoH-915</t>
  </si>
  <si>
    <t>2CKA006730A0172</t>
  </si>
  <si>
    <t>Afdekramen</t>
  </si>
  <si>
    <t>1721-914</t>
  </si>
  <si>
    <t>1722-914</t>
  </si>
  <si>
    <t>1723-914</t>
  </si>
  <si>
    <t>1724-914</t>
  </si>
  <si>
    <t>1725-914</t>
  </si>
  <si>
    <t>2CKA001754A4240</t>
  </si>
  <si>
    <t>2CKA001754A4230</t>
  </si>
  <si>
    <t>2CKA001754A4301</t>
  </si>
  <si>
    <t>2CKA001754A4235</t>
  </si>
  <si>
    <t>2CKA001754A4775</t>
  </si>
  <si>
    <t>2CKA001754A4760</t>
  </si>
  <si>
    <t>2CKA001754A4770</t>
  </si>
  <si>
    <t>2CKA001754A4765</t>
  </si>
  <si>
    <t>2CKA001754A4755</t>
  </si>
  <si>
    <t>2CKA001754A4780</t>
  </si>
  <si>
    <t>2CKA001754A4790</t>
  </si>
  <si>
    <t>2CKA001754A4800</t>
  </si>
  <si>
    <t>2CKA001754A4785</t>
  </si>
  <si>
    <t>2CKA001754A4683</t>
  </si>
  <si>
    <t>2CKA001754A4703</t>
  </si>
  <si>
    <t>2CKA001754A4693</t>
  </si>
  <si>
    <t>2CKA001754A4437</t>
  </si>
  <si>
    <t>2CKA001754A4409</t>
  </si>
  <si>
    <t>2CKA001754A4331</t>
  </si>
  <si>
    <t>2CKA001754A4805</t>
  </si>
  <si>
    <t>2CKA001754A4882</t>
  </si>
  <si>
    <t>2CKA001754A4877</t>
  </si>
  <si>
    <t>2CKA001754A4897</t>
  </si>
  <si>
    <t>2CLA897100A1758</t>
  </si>
  <si>
    <t>2CKA001754A4887</t>
  </si>
  <si>
    <t>2CKA001754A4892</t>
  </si>
  <si>
    <t>2CLA897100A2958</t>
  </si>
  <si>
    <t>2CKA001754A4902</t>
  </si>
  <si>
    <t>2CKA001754A4837</t>
  </si>
  <si>
    <t>2CKA001754A4838</t>
  </si>
  <si>
    <t>2CKA001754A4903</t>
  </si>
  <si>
    <t>2CKA001754A4904</t>
  </si>
  <si>
    <t>2CKA001754A4840</t>
  </si>
  <si>
    <t>2CKA001754A4104</t>
  </si>
  <si>
    <t>2CKA001754A4326</t>
  </si>
  <si>
    <t>2CKA001754A4442</t>
  </si>
  <si>
    <t>2CKA001754A4820</t>
  </si>
  <si>
    <t>2CKA001754A4258</t>
  </si>
  <si>
    <t>2CKA001754A4356</t>
  </si>
  <si>
    <t>2CKA001754A4322</t>
  </si>
  <si>
    <t>2CKA001754A4360</t>
  </si>
  <si>
    <t>2CKA001754A4109</t>
  </si>
  <si>
    <t>2CKA001754A4254</t>
  </si>
  <si>
    <t>2CKA001754A4317</t>
  </si>
  <si>
    <t>2CKA001754A4414</t>
  </si>
  <si>
    <t>2CKA001754A4419</t>
  </si>
  <si>
    <t>2CKA001725A1555</t>
  </si>
  <si>
    <t>1721-181K</t>
  </si>
  <si>
    <t>1721-182K</t>
  </si>
  <si>
    <t>1721-183K</t>
  </si>
  <si>
    <t>1721-184K</t>
  </si>
  <si>
    <t>1721-223</t>
  </si>
  <si>
    <t>1721-225</t>
  </si>
  <si>
    <t>1721-226</t>
  </si>
  <si>
    <t>1721-227</t>
  </si>
  <si>
    <t>1721-228</t>
  </si>
  <si>
    <t>1721-229</t>
  </si>
  <si>
    <t>1721-243</t>
  </si>
  <si>
    <t>1721-245</t>
  </si>
  <si>
    <t>1721-248</t>
  </si>
  <si>
    <t>1721-270</t>
  </si>
  <si>
    <t>1721-275</t>
  </si>
  <si>
    <t>1721-276</t>
  </si>
  <si>
    <t>1721-280</t>
  </si>
  <si>
    <t>1721-281</t>
  </si>
  <si>
    <t>1721-284</t>
  </si>
  <si>
    <t>1721-290</t>
  </si>
  <si>
    <t>1721-4013</t>
  </si>
  <si>
    <t>1721-4025</t>
  </si>
  <si>
    <t>1721-4045</t>
  </si>
  <si>
    <t>1721-4073</t>
  </si>
  <si>
    <t>1721-4083</t>
  </si>
  <si>
    <t>1721-4086</t>
  </si>
  <si>
    <t>1721-4097</t>
  </si>
  <si>
    <t>1721-441M</t>
  </si>
  <si>
    <t>1721-44G</t>
  </si>
  <si>
    <t>1721-44M</t>
  </si>
  <si>
    <t>1721-453M</t>
  </si>
  <si>
    <t>1721-456M</t>
  </si>
  <si>
    <t>1721-45M</t>
  </si>
  <si>
    <t>1721-80</t>
  </si>
  <si>
    <t>1721-80G</t>
  </si>
  <si>
    <t>1721-811</t>
  </si>
  <si>
    <t>1721-815</t>
  </si>
  <si>
    <t>1721-821</t>
  </si>
  <si>
    <t>1721-823-101</t>
  </si>
  <si>
    <t>1721-825</t>
  </si>
  <si>
    <t>1721-826-101</t>
  </si>
  <si>
    <t>1721-84</t>
  </si>
  <si>
    <t>1721-860</t>
  </si>
  <si>
    <t>1721-866K</t>
  </si>
  <si>
    <t>1721-884K</t>
  </si>
  <si>
    <t>1721-885K</t>
  </si>
  <si>
    <t>A1</t>
  </si>
  <si>
    <t>2CKA001754A4241</t>
  </si>
  <si>
    <t>2CKA001754A4231</t>
  </si>
  <si>
    <t>2CKA001754A4302</t>
  </si>
  <si>
    <t>2CKA001754A4236</t>
  </si>
  <si>
    <t>2CKA001754A4776</t>
  </si>
  <si>
    <t>2CKA001754A4761</t>
  </si>
  <si>
    <t>2CKA001754A4771</t>
  </si>
  <si>
    <t>2CKA001754A4766</t>
  </si>
  <si>
    <t>2CKA001754A4756</t>
  </si>
  <si>
    <t>2CKA001754A4781</t>
  </si>
  <si>
    <t>2CKA001754A4791</t>
  </si>
  <si>
    <t>2CKA001754A4801</t>
  </si>
  <si>
    <t>2CKA001754A4786</t>
  </si>
  <si>
    <t>2CKA001754A4684</t>
  </si>
  <si>
    <t>2CKA001754A4704</t>
  </si>
  <si>
    <t>2CKA001754A4694</t>
  </si>
  <si>
    <t>2CKA001754A4438</t>
  </si>
  <si>
    <t>2CKA001754A4410</t>
  </si>
  <si>
    <t>2CKA001754A4332</t>
  </si>
  <si>
    <t>2CKA001754A4806</t>
  </si>
  <si>
    <t>2CKA001754A4883</t>
  </si>
  <si>
    <t>2CKA001754A4878</t>
  </si>
  <si>
    <t>2CLA897200A3958</t>
  </si>
  <si>
    <t>2CKA001754A4898</t>
  </si>
  <si>
    <t>2CLA897200A1758</t>
  </si>
  <si>
    <t>2CKA001754A4888</t>
  </si>
  <si>
    <t>2CKA001754A4893</t>
  </si>
  <si>
    <t>2CLA897200A2958</t>
  </si>
  <si>
    <t>2CKA001754A4908</t>
  </si>
  <si>
    <t>2CKA001754A4845</t>
  </si>
  <si>
    <t>2CKA001754A4846</t>
  </si>
  <si>
    <t>2CKA001754A4909</t>
  </si>
  <si>
    <t>2CKA001754A4910</t>
  </si>
  <si>
    <t>2CKA001754A4848</t>
  </si>
  <si>
    <t>2CKA001754A4105</t>
  </si>
  <si>
    <t>2CKA001754A4327</t>
  </si>
  <si>
    <t>2CKA001754A4443</t>
  </si>
  <si>
    <t>2CKA001754A4821</t>
  </si>
  <si>
    <t>2CKA001754A4259</t>
  </si>
  <si>
    <t>2CKA001754A4323</t>
  </si>
  <si>
    <t>2CKA001754A4110</t>
  </si>
  <si>
    <t>2CKA001754A4255</t>
  </si>
  <si>
    <t>2CKA001754A4318</t>
  </si>
  <si>
    <t>2CKA001754A4415</t>
  </si>
  <si>
    <t>2CKA001754A4420</t>
  </si>
  <si>
    <t>2CKA001725A1558</t>
  </si>
  <si>
    <t>1722-181K</t>
  </si>
  <si>
    <t>1722-182K</t>
  </si>
  <si>
    <t>1722-183K</t>
  </si>
  <si>
    <t>1722-184K</t>
  </si>
  <si>
    <t>1722-223</t>
  </si>
  <si>
    <t>1722-225</t>
  </si>
  <si>
    <t>1722-226</t>
  </si>
  <si>
    <t>1722-227</t>
  </si>
  <si>
    <t>1722-228</t>
  </si>
  <si>
    <t>1722-229</t>
  </si>
  <si>
    <t>1722-243</t>
  </si>
  <si>
    <t>1722-245</t>
  </si>
  <si>
    <t>1722-248</t>
  </si>
  <si>
    <t>1722-270</t>
  </si>
  <si>
    <t>1722-275</t>
  </si>
  <si>
    <t>1722-276</t>
  </si>
  <si>
    <t>1722-280</t>
  </si>
  <si>
    <t>1722-281</t>
  </si>
  <si>
    <t>1722-284</t>
  </si>
  <si>
    <t>1722-290</t>
  </si>
  <si>
    <t>1722-4013</t>
  </si>
  <si>
    <t>1722-4025</t>
  </si>
  <si>
    <t>1722-4028</t>
  </si>
  <si>
    <t>1722-4045</t>
  </si>
  <si>
    <t>1722-4073</t>
  </si>
  <si>
    <t>1722-4083</t>
  </si>
  <si>
    <t>1722-4086</t>
  </si>
  <si>
    <t>1722-4097</t>
  </si>
  <si>
    <t>1722-441M</t>
  </si>
  <si>
    <t>1722-44G</t>
  </si>
  <si>
    <t>1722-44M</t>
  </si>
  <si>
    <t>1722-453M</t>
  </si>
  <si>
    <t>1722-456M</t>
  </si>
  <si>
    <t>1722-45M</t>
  </si>
  <si>
    <t>1722-80</t>
  </si>
  <si>
    <t>1722-80G</t>
  </si>
  <si>
    <t>1722-811</t>
  </si>
  <si>
    <t>1722-815</t>
  </si>
  <si>
    <t>1722-821</t>
  </si>
  <si>
    <t>1722-825</t>
  </si>
  <si>
    <t>1722-84</t>
  </si>
  <si>
    <t>1722-860</t>
  </si>
  <si>
    <t>1722-866K</t>
  </si>
  <si>
    <t>1722-884K</t>
  </si>
  <si>
    <t>1722-885K</t>
  </si>
  <si>
    <t>2CKA001754A4242</t>
  </si>
  <si>
    <t>2CKA001754A4232</t>
  </si>
  <si>
    <t>2CKA001754A4308</t>
  </si>
  <si>
    <t>2CKA001754A4237</t>
  </si>
  <si>
    <t>2CKA001754A4777</t>
  </si>
  <si>
    <t>2CKA001754A4762</t>
  </si>
  <si>
    <t>2CKA001754A4772</t>
  </si>
  <si>
    <t>2CKA001754A4767</t>
  </si>
  <si>
    <t>2CKA001754A4757</t>
  </si>
  <si>
    <t>2CKA001754A4782</t>
  </si>
  <si>
    <t>2CKA001754A4792</t>
  </si>
  <si>
    <t>2CKA001754A4802</t>
  </si>
  <si>
    <t>2CKA001754A4787</t>
  </si>
  <si>
    <t>2CKA001754A4685</t>
  </si>
  <si>
    <t>2CKA001754A4705</t>
  </si>
  <si>
    <t>2CKA001754A4695</t>
  </si>
  <si>
    <t>2CKA001754A4439</t>
  </si>
  <si>
    <t>2CKA001754A4411</t>
  </si>
  <si>
    <t>2CKA001754A4333</t>
  </si>
  <si>
    <t>2CKA001754A4807</t>
  </si>
  <si>
    <t>2CKA001754A4884</t>
  </si>
  <si>
    <t>2CKA001754A4879</t>
  </si>
  <si>
    <t>2CLA897300A3958</t>
  </si>
  <si>
    <t>2CKA001754A4899</t>
  </si>
  <si>
    <t>2CLA897300A1758</t>
  </si>
  <si>
    <t>2CKA001754A4889</t>
  </si>
  <si>
    <t>2CKA001754A4894</t>
  </si>
  <si>
    <t>2CLA897300A2958</t>
  </si>
  <si>
    <t>2CKA001754A4914</t>
  </si>
  <si>
    <t>2CKA001754A4853</t>
  </si>
  <si>
    <t>2CKA001754A4854</t>
  </si>
  <si>
    <t>2CKA001754A4915</t>
  </si>
  <si>
    <t>2CKA001754A4916</t>
  </si>
  <si>
    <t>2CKA001754A4856</t>
  </si>
  <si>
    <t>2CKA001754A4106</t>
  </si>
  <si>
    <t>2CKA001754A4328</t>
  </si>
  <si>
    <t>2CKA001754A4444</t>
  </si>
  <si>
    <t>2CKA001754A4822</t>
  </si>
  <si>
    <t>2CKA001754A4260</t>
  </si>
  <si>
    <t>2CKA001754A4324</t>
  </si>
  <si>
    <t>2CKA001754A4111</t>
  </si>
  <si>
    <t>2CKA001754A4256</t>
  </si>
  <si>
    <t>2CKA001754A4319</t>
  </si>
  <si>
    <t>2CKA001754A4416</t>
  </si>
  <si>
    <t>2CKA001754A4421</t>
  </si>
  <si>
    <t>2CKA001725A1560</t>
  </si>
  <si>
    <t>1723-181K</t>
  </si>
  <si>
    <t>1723-182K</t>
  </si>
  <si>
    <t>1723-183K</t>
  </si>
  <si>
    <t>1723-184K</t>
  </si>
  <si>
    <t>1723-223</t>
  </si>
  <si>
    <t>1723-225</t>
  </si>
  <si>
    <t>1723-226</t>
  </si>
  <si>
    <t>1723-227</t>
  </si>
  <si>
    <t>1723-228</t>
  </si>
  <si>
    <t>1723-229</t>
  </si>
  <si>
    <t>1723-243</t>
  </si>
  <si>
    <t>1723-245</t>
  </si>
  <si>
    <t>1723-248</t>
  </si>
  <si>
    <t>1723-270</t>
  </si>
  <si>
    <t>1723-275</t>
  </si>
  <si>
    <t>1723-276</t>
  </si>
  <si>
    <t>1723-280</t>
  </si>
  <si>
    <t>1723-281</t>
  </si>
  <si>
    <t>1723-284</t>
  </si>
  <si>
    <t>1723-290</t>
  </si>
  <si>
    <t>1723-4013</t>
  </si>
  <si>
    <t>1723-4025</t>
  </si>
  <si>
    <t>1723-4028</t>
  </si>
  <si>
    <t>1723-4045</t>
  </si>
  <si>
    <t>1723-4073</t>
  </si>
  <si>
    <t>1723-4083</t>
  </si>
  <si>
    <t>1723-4086</t>
  </si>
  <si>
    <t>1723-4097</t>
  </si>
  <si>
    <t>1723-441M</t>
  </si>
  <si>
    <t>1723-44G</t>
  </si>
  <si>
    <t>1723-44M</t>
  </si>
  <si>
    <t>1723-453M</t>
  </si>
  <si>
    <t>1723-456M</t>
  </si>
  <si>
    <t>1723-45M</t>
  </si>
  <si>
    <t>1723-80</t>
  </si>
  <si>
    <t>1723-80G</t>
  </si>
  <si>
    <t>1723-811</t>
  </si>
  <si>
    <t>1723-815</t>
  </si>
  <si>
    <t>1723-821</t>
  </si>
  <si>
    <t>1723-825</t>
  </si>
  <si>
    <t>1723-84</t>
  </si>
  <si>
    <t>1723-860</t>
  </si>
  <si>
    <t>1723-866K</t>
  </si>
  <si>
    <t>1723-884K</t>
  </si>
  <si>
    <t>1723-885K</t>
  </si>
  <si>
    <t>2CKA001754A4243</t>
  </si>
  <si>
    <t>2CKA001754A4233</t>
  </si>
  <si>
    <t>2CKA001754A4309</t>
  </si>
  <si>
    <t>2CKA001754A4238</t>
  </si>
  <si>
    <t>2CKA001754A4778</t>
  </si>
  <si>
    <t>2CKA001754A4763</t>
  </si>
  <si>
    <t>2CKA001754A4773</t>
  </si>
  <si>
    <t>2CKA001754A4768</t>
  </si>
  <si>
    <t>2CKA001754A4758</t>
  </si>
  <si>
    <t>2CKA001754A4783</t>
  </si>
  <si>
    <t>2CKA001754A4793</t>
  </si>
  <si>
    <t>2CKA001754A4803</t>
  </si>
  <si>
    <t>2CKA001754A4788</t>
  </si>
  <si>
    <t>2CKA001754A4686</t>
  </si>
  <si>
    <t>2CKA001754A4706</t>
  </si>
  <si>
    <t>2CKA001754A4696</t>
  </si>
  <si>
    <t>2CKA001754A4440</t>
  </si>
  <si>
    <t>2CKA001754A4412</t>
  </si>
  <si>
    <t>2CKA001754A4346</t>
  </si>
  <si>
    <t>2CKA001754A4808</t>
  </si>
  <si>
    <t>2CKA001754A4885</t>
  </si>
  <si>
    <t>2CKA001754A4880</t>
  </si>
  <si>
    <t>2CLA897400A3958</t>
  </si>
  <si>
    <t>2CKA001754A4900</t>
  </si>
  <si>
    <t>2CLA897400A1758</t>
  </si>
  <si>
    <t>2CKA001754A4890</t>
  </si>
  <si>
    <t>2CKA001754A4895</t>
  </si>
  <si>
    <t>2CLA897400A2958</t>
  </si>
  <si>
    <t>2CKA001754A4920</t>
  </si>
  <si>
    <t>2CKA001754A4861</t>
  </si>
  <si>
    <t>2CKA001754A4862</t>
  </si>
  <si>
    <t>2CKA001754A4921</t>
  </si>
  <si>
    <t>2CKA001754A4922</t>
  </si>
  <si>
    <t>2CKA001754A4864</t>
  </si>
  <si>
    <t>2CKA001754A4107</t>
  </si>
  <si>
    <t>2CKA001754A4329</t>
  </si>
  <si>
    <t>2CKA001754A4445</t>
  </si>
  <si>
    <t>2CKA001754A4261</t>
  </si>
  <si>
    <t>2CKA001754A4325</t>
  </si>
  <si>
    <t>2CKA001754A4112</t>
  </si>
  <si>
    <t>2CKA001754A4257</t>
  </si>
  <si>
    <t>2CKA001754A4320</t>
  </si>
  <si>
    <t>2CKA001754A4417</t>
  </si>
  <si>
    <t>2CKA001754A4422</t>
  </si>
  <si>
    <t>2CKA001725A1561</t>
  </si>
  <si>
    <t>1724-181K</t>
  </si>
  <si>
    <t>1724-182K</t>
  </si>
  <si>
    <t>1724-183K</t>
  </si>
  <si>
    <t>1724-184K</t>
  </si>
  <si>
    <t>1724-223</t>
  </si>
  <si>
    <t>1724-225</t>
  </si>
  <si>
    <t>1724-226</t>
  </si>
  <si>
    <t>1724-227</t>
  </si>
  <si>
    <t>1724-228</t>
  </si>
  <si>
    <t>1724-229</t>
  </si>
  <si>
    <t>1724-243</t>
  </si>
  <si>
    <t>1724-245</t>
  </si>
  <si>
    <t>1724-248</t>
  </si>
  <si>
    <t>1724-270</t>
  </si>
  <si>
    <t>1724-275</t>
  </si>
  <si>
    <t>1724-276</t>
  </si>
  <si>
    <t>1724-280</t>
  </si>
  <si>
    <t>1724-281</t>
  </si>
  <si>
    <t>1724-284</t>
  </si>
  <si>
    <t>1724-290</t>
  </si>
  <si>
    <t>1724-4013</t>
  </si>
  <si>
    <t>1724-4025</t>
  </si>
  <si>
    <t>1724-4028</t>
  </si>
  <si>
    <t>1724-4045</t>
  </si>
  <si>
    <t>1724-4073</t>
  </si>
  <si>
    <t>1724-4083</t>
  </si>
  <si>
    <t>1724-4086</t>
  </si>
  <si>
    <t>1724-4097</t>
  </si>
  <si>
    <t>1724-441M</t>
  </si>
  <si>
    <t>1724-44G</t>
  </si>
  <si>
    <t>1724-44M</t>
  </si>
  <si>
    <t>1724-453M</t>
  </si>
  <si>
    <t>1724-456M</t>
  </si>
  <si>
    <t>1724-45M</t>
  </si>
  <si>
    <t>1724-80</t>
  </si>
  <si>
    <t>1724-80G</t>
  </si>
  <si>
    <t>1724-811</t>
  </si>
  <si>
    <t>1724-821</t>
  </si>
  <si>
    <t>1724-825</t>
  </si>
  <si>
    <t>1724-84</t>
  </si>
  <si>
    <t>1724-860</t>
  </si>
  <si>
    <t>1724-866K</t>
  </si>
  <si>
    <t>1724-884K</t>
  </si>
  <si>
    <t>1724-885K</t>
  </si>
  <si>
    <t>1724-915</t>
  </si>
  <si>
    <t>2CKA001754A4244</t>
  </si>
  <si>
    <t>2CKA001754A4234</t>
  </si>
  <si>
    <t>2CKA001754A4310</t>
  </si>
  <si>
    <t>2CKA001754A4239</t>
  </si>
  <si>
    <t>2CKA001754A4779</t>
  </si>
  <si>
    <t>2CKA001754A4764</t>
  </si>
  <si>
    <t>2CKA001754A4774</t>
  </si>
  <si>
    <t>2CKA001754A4769</t>
  </si>
  <si>
    <t>2CKA001754A4759</t>
  </si>
  <si>
    <t>2CKA001754A4784</t>
  </si>
  <si>
    <t>2CKA001754A4794</t>
  </si>
  <si>
    <t>2CKA001754A4804</t>
  </si>
  <si>
    <t>2CKA001754A4789</t>
  </si>
  <si>
    <t>2CKA001754A4687</t>
  </si>
  <si>
    <t>2CKA001754A4707</t>
  </si>
  <si>
    <t>2CKA001754A4697</t>
  </si>
  <si>
    <t>2CKA001754A4441</t>
  </si>
  <si>
    <t>2CKA001754A4413</t>
  </si>
  <si>
    <t>2CKA001754A4347</t>
  </si>
  <si>
    <t>2CKA001754A4809</t>
  </si>
  <si>
    <t>2CKA001754A4886</t>
  </si>
  <si>
    <t>2CKA001754A4881</t>
  </si>
  <si>
    <t>2CLA897500A3958</t>
  </si>
  <si>
    <t>2CKA001754A4901</t>
  </si>
  <si>
    <t>2CLA897500A1758</t>
  </si>
  <si>
    <t>2CKA001754A4891</t>
  </si>
  <si>
    <t>2CKA001754A4896</t>
  </si>
  <si>
    <t>2CLA897500A2958</t>
  </si>
  <si>
    <t>2CKA001754A4926</t>
  </si>
  <si>
    <t>2CKA001754A4869</t>
  </si>
  <si>
    <t>2CKA001754A4870</t>
  </si>
  <si>
    <t>2CKA001754A4927</t>
  </si>
  <si>
    <t>2CKA001754A4928</t>
  </si>
  <si>
    <t>2CKA001754A4872</t>
  </si>
  <si>
    <t>2CKA001754A4108</t>
  </si>
  <si>
    <t>2CKA001754A4330</t>
  </si>
  <si>
    <t>2CKA001754A4113</t>
  </si>
  <si>
    <t>2CKA001754A4321</t>
  </si>
  <si>
    <t>2CKA001754A4418</t>
  </si>
  <si>
    <t>2CKA001754A4423</t>
  </si>
  <si>
    <t>2CKA001725A1562</t>
  </si>
  <si>
    <t>1725-181K</t>
  </si>
  <si>
    <t>1725-182K</t>
  </si>
  <si>
    <t>1725-183K</t>
  </si>
  <si>
    <t>1725-184K</t>
  </si>
  <si>
    <t>1725-223</t>
  </si>
  <si>
    <t>1725-225</t>
  </si>
  <si>
    <t>1725-226</t>
  </si>
  <si>
    <t>1725-227</t>
  </si>
  <si>
    <t>1725-228</t>
  </si>
  <si>
    <t>1725-229</t>
  </si>
  <si>
    <t>1725-243</t>
  </si>
  <si>
    <t>1725-245</t>
  </si>
  <si>
    <t>1725-248</t>
  </si>
  <si>
    <t>1725-270</t>
  </si>
  <si>
    <t>1725-275</t>
  </si>
  <si>
    <t>1725-276</t>
  </si>
  <si>
    <t>1725-280</t>
  </si>
  <si>
    <t>1725-281</t>
  </si>
  <si>
    <t>1725-284</t>
  </si>
  <si>
    <t>1725-290</t>
  </si>
  <si>
    <t>1725-4013</t>
  </si>
  <si>
    <t>1725-4025</t>
  </si>
  <si>
    <t>1725-4028</t>
  </si>
  <si>
    <t>1725-4045</t>
  </si>
  <si>
    <t>1725-4073</t>
  </si>
  <si>
    <t>1725-4083</t>
  </si>
  <si>
    <t>1725-4086</t>
  </si>
  <si>
    <t>1725-4097</t>
  </si>
  <si>
    <t>1725-441M</t>
  </si>
  <si>
    <t>1725-44G</t>
  </si>
  <si>
    <t>1725-44M</t>
  </si>
  <si>
    <t>1725-453M</t>
  </si>
  <si>
    <t>1725-456M</t>
  </si>
  <si>
    <t>1725-45M</t>
  </si>
  <si>
    <t>1725-80</t>
  </si>
  <si>
    <t>1725-80G</t>
  </si>
  <si>
    <t>1725-84</t>
  </si>
  <si>
    <t>1725-866K</t>
  </si>
  <si>
    <t>1725-884K</t>
  </si>
  <si>
    <t>1725-885K</t>
  </si>
  <si>
    <t>1725-915</t>
  </si>
  <si>
    <t>Afdekraam 1-voudig Solo mat chroom</t>
  </si>
  <si>
    <t>Afdekraam 1-voudig Solo chroom glans</t>
  </si>
  <si>
    <t>Afdekraam 1-voudig Solo studiowit</t>
  </si>
  <si>
    <t>Afdekraam 2-voudig Solo mat chroom</t>
  </si>
  <si>
    <t>Afdekraam 2-voudig Solo chroom glans</t>
  </si>
  <si>
    <t>Afdekraam 3-voudig Solo mat chroom</t>
  </si>
  <si>
    <t>Afdekraam 3-voudig Solo chroom glans</t>
  </si>
  <si>
    <t>Afdekraam 5-voudig Solo mat chroom</t>
  </si>
  <si>
    <t>Afdekraam 5-voudig Solo chroom glans</t>
  </si>
  <si>
    <t>Afdekraam 4-voudig Solo mat chroom</t>
  </si>
  <si>
    <t>Afdekraam 4-voudig Solo chroom glans</t>
  </si>
  <si>
    <t>Afdekraam 5-voudig Solo studiowit</t>
  </si>
  <si>
    <t>Afdekraam 4-voudig Solo studiowit</t>
  </si>
  <si>
    <t>Afdekraam 3-voudig Solo studiowit</t>
  </si>
  <si>
    <t>Afdekraam 2-voudig Solo studiowit</t>
  </si>
  <si>
    <t>Afdekraam 1-voudig Busch-axcent pur wit glas</t>
  </si>
  <si>
    <t>Afdekraam 1-voudig Busch-axcent zwart</t>
  </si>
  <si>
    <t>Afdekraam 1-voudig Busch-axcent studiowit</t>
  </si>
  <si>
    <t>Afdekraam 1-voudig Busch-axcent pur platin</t>
  </si>
  <si>
    <t>Afdekraam 1-voudig Busch-axcent pur mat zwart</t>
  </si>
  <si>
    <t>Afdekraam 1-voudig Busch-axcent pur titanium</t>
  </si>
  <si>
    <t>Afdekraam 1-voudig Busch-axcent pur zwart glas</t>
  </si>
  <si>
    <t>Afdekraam 1-voudig Busch-axcent pur glas koraal</t>
  </si>
  <si>
    <t>Afdekraam 1-voudig Busch-axcent pur glas avocado groen</t>
  </si>
  <si>
    <t>Afdekraam 1-voudig Busch-axcent pur glas zon geel</t>
  </si>
  <si>
    <t>Afdekraam 1-voudig Busch-axcent pur glas paars</t>
  </si>
  <si>
    <t>Afdekraam 1-voudig Busch-axcent pur glas oceaan blauw</t>
  </si>
  <si>
    <t>Afdekraam 1-voudig Busch-axcent pur glas oester</t>
  </si>
  <si>
    <t>Afdekraam 1-voudig Busch-axcent pur papier bruin</t>
  </si>
  <si>
    <t>Afdekraam 1-voudig Busch-axcent pur papier blauw</t>
  </si>
  <si>
    <t>Afdekraam 1-voudig Busch-axcent pur leigrijs</t>
  </si>
  <si>
    <t>Afdekraam 1-voudig pure stainless steel</t>
  </si>
  <si>
    <t>Afdekraam 1-voudig carat edelstaal</t>
  </si>
  <si>
    <t>Afdekraam 1-voudig carat wit glas</t>
  </si>
  <si>
    <t>Afdekraam 1-voudig carat porcelein antraciet</t>
  </si>
  <si>
    <t>Afdekraam 1-voudig carat brons</t>
  </si>
  <si>
    <t>Afdekraam 1-voudig carat zwart glas</t>
  </si>
  <si>
    <t>Afdekraam 1-voudig Busch-art linear studiowit</t>
  </si>
  <si>
    <t>Afdekraam 1-voudig Busch-art linear studiowit mat</t>
  </si>
  <si>
    <t>Afdekraam 1-voudig Busch-art linear mat zwart</t>
  </si>
  <si>
    <t>Afdekraam 1-voudig carat goud glanzend</t>
  </si>
  <si>
    <t>Afdekraam 1-voudig carat chroom glanzend</t>
  </si>
  <si>
    <t>1724-823-101</t>
  </si>
  <si>
    <t>1724-826-101</t>
  </si>
  <si>
    <t>1723-823-101</t>
  </si>
  <si>
    <t>1723-826-101</t>
  </si>
  <si>
    <t>1722-823-101</t>
  </si>
  <si>
    <t>1722-826-101</t>
  </si>
  <si>
    <t>1722-915</t>
  </si>
  <si>
    <t xml:space="preserve">Afdekraam 1-voudig Busch-art linear glas zwart/goud </t>
  </si>
  <si>
    <t xml:space="preserve">Afdekraam 1-voudig Busch-art linear glas zwart </t>
  </si>
  <si>
    <t>Afdekraam 1-voudig Busch-art linear glas blauw</t>
  </si>
  <si>
    <t>Afdekraam 1-voudig Busch-art linear papier zwart</t>
  </si>
  <si>
    <t>Afdekraam 1-voudig Busch-art linear aluzilver</t>
  </si>
  <si>
    <t>Afdekraam 1-voudig Busch-art linear hout eiken</t>
  </si>
  <si>
    <t>Afdekraam 1-voudig Busch-art linear hout walnoot</t>
  </si>
  <si>
    <t>Afdekraam 1-voudig Busch-art linear terra rossa</t>
  </si>
  <si>
    <t>Afdekraam 1-voudig Busch-art linear mat wit - rose goud</t>
  </si>
  <si>
    <t>Afdekraam 1-voudig Busch-art linear mat zwart - goud</t>
  </si>
  <si>
    <t>Afdekraam 1-voudig Busch-art linear mat zwart - chroom</t>
  </si>
  <si>
    <t>Afdekraam 1-voudig Balance SI alpin wit</t>
  </si>
  <si>
    <t>Afdekraam 1-voudig Balance SI mat zwart</t>
  </si>
  <si>
    <t>1723-915</t>
  </si>
  <si>
    <t>2511-212-506</t>
  </si>
  <si>
    <t>2512-212-506</t>
  </si>
  <si>
    <t>2513-212-506</t>
  </si>
  <si>
    <t>Afdekraam 1-voudig Busch-Duro 2000 SI creme</t>
  </si>
  <si>
    <t>Afdekraam 1-voudig Reflex SI alpin wi</t>
  </si>
  <si>
    <t>Afdekraam 2-voudig Busch-axcent pur glas paars</t>
  </si>
  <si>
    <t>Afdekraam 2-voudig Busch-axcent pur glas zon geel</t>
  </si>
  <si>
    <t>Afdekraam 2-voudig Busch-axcent pur glas avocado groen</t>
  </si>
  <si>
    <t>Afdekraam 2-voudig Busch-axcent pur glas koraal</t>
  </si>
  <si>
    <t>Afdekraam 2-voudig Busch-axcent pur glas oceaan blauw</t>
  </si>
  <si>
    <t>Afdekraam 2-voudig Busch-axcent pur glas oester</t>
  </si>
  <si>
    <t>Afdekraam 2-voudig Busch-axcent pur papier bruin</t>
  </si>
  <si>
    <t>Afdekraam 2-voudig Busch-axcent pur zwart glas</t>
  </si>
  <si>
    <t>Afdekraam 2-voudig Busch-axcent pur papier blauw</t>
  </si>
  <si>
    <t>Afdekraam 2-voudig Busch-axcent pur platin</t>
  </si>
  <si>
    <t>Afdekraam 2-voudig Busch-axcent pur mat zwart</t>
  </si>
  <si>
    <t>Afdekraam 2-voudig Busch-axcent pur titanium</t>
  </si>
  <si>
    <t>Afdekraam 2-voudig Busch-axcent pur wit glas</t>
  </si>
  <si>
    <t>Afdekraam 2-voudig Busch-axcent zwart</t>
  </si>
  <si>
    <t>Afdekraam 2-voudig Busch-axcent studiowit</t>
  </si>
  <si>
    <t>Afdekraam 2-voudig Busch-axcent pur leigrijs</t>
  </si>
  <si>
    <t xml:space="preserve">Afdekraam 2-voudig Busch-art linear glas zwart/goud </t>
  </si>
  <si>
    <t xml:space="preserve">Afdekraam 2-voudig Busch-art linear glas zwart </t>
  </si>
  <si>
    <t>Afdekraam 2-voudig Busch-art linear glas blauw</t>
  </si>
  <si>
    <t>Afdekraam 2-voudig Busch-art linear papier zwart</t>
  </si>
  <si>
    <t>Afdekraam 2-voudig Busch-art linear aluzilver</t>
  </si>
  <si>
    <t>Afdekraam 2-voudig Busch-art linear hout eiken</t>
  </si>
  <si>
    <t>Afdekraam 2-voudig Busch-art linear hout walnoot</t>
  </si>
  <si>
    <t>Afdekraam 2-voudig Busch-art linear terra rossa</t>
  </si>
  <si>
    <t>Afdekraam 2-voudig Busch-art linear mat wit - rose goud</t>
  </si>
  <si>
    <t>Afdekraam 2-voudig Busch-art linear studiowit</t>
  </si>
  <si>
    <t>Afdekraam 2-voudig Busch-art linear studiowit mat</t>
  </si>
  <si>
    <t>Afdekraam 2-voudig Busch-art linear mat zwart - goud</t>
  </si>
  <si>
    <t>Afdekraam 2-voudig Busch-art linear mat zwart - chroom</t>
  </si>
  <si>
    <t>Afdekraam 2-voudig Busch-art linear mat zwart</t>
  </si>
  <si>
    <t>Afdekraam 2-voudig carat wit glas</t>
  </si>
  <si>
    <t>Afdekraam 2-voudig carat porcelein antraciet</t>
  </si>
  <si>
    <t>Afdekraam 2-voudig carat brons</t>
  </si>
  <si>
    <t>Afdekraam 2-voudig carat goud glanzend</t>
  </si>
  <si>
    <t>Afdekraam 2-voudig carat zwart glas</t>
  </si>
  <si>
    <t>Afdekraam 2-voudig carat chroom glanzend</t>
  </si>
  <si>
    <t>Afdekraam 2-voudig Reflex SI alpin wi</t>
  </si>
  <si>
    <t>Afdekraam 2-voudig Busch-Duro 2000 SI creme</t>
  </si>
  <si>
    <t>Afdekraam 2-voudig Balance SI mat zwart</t>
  </si>
  <si>
    <t>Afdekraam 2-voudig Balance SI alpin wit</t>
  </si>
  <si>
    <t>Afdekraam 2-voudig pure stainless steel</t>
  </si>
  <si>
    <t>Afdekraam 2-voudig carat edelstaal</t>
  </si>
  <si>
    <t>Afdekraam 3-voudig Busch-axcent pur glas paars</t>
  </si>
  <si>
    <t>Afdekraam 3-voudig Busch-axcent pur glas zon geel</t>
  </si>
  <si>
    <t>Afdekraam 3-voudig Busch-axcent pur glas avocado groen</t>
  </si>
  <si>
    <t>Afdekraam 3-voudig Busch-axcent pur glas koraal</t>
  </si>
  <si>
    <t>Afdekraam 3-voudig Busch-axcent pur glas oceaan blauw</t>
  </si>
  <si>
    <t>Afdekraam 3-voudig Busch-axcent pur glas oester</t>
  </si>
  <si>
    <t>Afdekraam 5-voudig Reflex SI alpin wi</t>
  </si>
  <si>
    <t>Afdekraam 5-voudig Busch-Duro 2000 SI creme</t>
  </si>
  <si>
    <t>Afdekraam 5-voudig Balance SI mat zwart</t>
  </si>
  <si>
    <t>Afdekraam 5-voudig Balance SI alpin wit</t>
  </si>
  <si>
    <t>Afdekraam 5-voudig pure stainless steel</t>
  </si>
  <si>
    <t>Afdekraam 5-voudig Busch-art linear mat zwart</t>
  </si>
  <si>
    <t>Afdekraam 5-voudig Busch-art linear mat zwart - chroom</t>
  </si>
  <si>
    <t>Afdekraam 5-voudig Busch-art linear mat zwart - goud</t>
  </si>
  <si>
    <t>Afdekraam 5-voudig Busch-art linear studiowit mat</t>
  </si>
  <si>
    <t>Afdekraam 5-voudig Busch-art linear studiowit</t>
  </si>
  <si>
    <t>Afdekraam 5-voudig Busch-art linear mat wit - rose goud</t>
  </si>
  <si>
    <t>Afdekraam 5-voudig Busch-art linear terra rossa</t>
  </si>
  <si>
    <t>Afdekraam 5-voudig Busch-art linear hout walnoot</t>
  </si>
  <si>
    <t>Afdekraam 5-voudig Busch-art linear hout eiken</t>
  </si>
  <si>
    <t>Afdekraam 5-voudig Busch-art linear aluzilver</t>
  </si>
  <si>
    <t>Afdekraam 5-voudig Busch-art linear papier zwart</t>
  </si>
  <si>
    <t>Afdekraam 5-voudig Busch-art linear glas blauw</t>
  </si>
  <si>
    <t xml:space="preserve">Afdekraam 5-voudig Busch-art linear glas zwart </t>
  </si>
  <si>
    <t xml:space="preserve">Afdekraam 5-voudig Busch-art linear glas zwart/goud </t>
  </si>
  <si>
    <t>Afdekraam 5-voudig Busch-axcent pur leigrijs</t>
  </si>
  <si>
    <t>Afdekraam 5-voudig Busch-axcent studiowit</t>
  </si>
  <si>
    <t>Afdekraam 5-voudig Busch-axcent zwart</t>
  </si>
  <si>
    <t>Afdekraam 5-voudig Busch-axcent pur wit glas</t>
  </si>
  <si>
    <t>Afdekraam 5-voudig Busch-axcent pur titanium</t>
  </si>
  <si>
    <t>Afdekraam 5-voudig Busch-axcent pur mat zwart</t>
  </si>
  <si>
    <t>Afdekraam 5-voudig Busch-axcent pur glas paars</t>
  </si>
  <si>
    <t>Afdekraam 5-voudig Busch-axcent pur glas zon geel</t>
  </si>
  <si>
    <t>Afdekraam 5-voudig Busch-axcent pur glas avocado groen</t>
  </si>
  <si>
    <t>Afdekraam 5-voudig Busch-axcent pur glas koraal</t>
  </si>
  <si>
    <t>Afdekraam 5-voudig Busch-axcent pur glas oceaan blauw</t>
  </si>
  <si>
    <t>Afdekraam 5-voudig Busch-axcent pur glas oester</t>
  </si>
  <si>
    <t>Afdekraam 5-voudig Busch-axcent pur papier bruin</t>
  </si>
  <si>
    <t>Afdekraam 5-voudig Busch-axcent pur zwart glas</t>
  </si>
  <si>
    <t>Afdekraam 5-voudig Busch-axcent pur papier blauw</t>
  </si>
  <si>
    <t>Afdekraam 5-voudig Busch-axcent pur platin</t>
  </si>
  <si>
    <t>Afdekraam 4-voudig Reflex SI alpin wi</t>
  </si>
  <si>
    <t>Afdekraam 4-voudig Busch-Duro 2000 SI creme</t>
  </si>
  <si>
    <t>Afdekraam 4-voudig Balance SI mat zwart</t>
  </si>
  <si>
    <t>Afdekraam 4-voudig Balance SI alpin wit</t>
  </si>
  <si>
    <t>Afdekraam 4-voudig pure stainless steel</t>
  </si>
  <si>
    <t>Afdekraam 4-voudig carat edelstaal</t>
  </si>
  <si>
    <t>Afdekraam 4-voudig Busch-axcent pur glas paars</t>
  </si>
  <si>
    <t>Afdekraam 4-voudig Busch-axcent pur glas zon geel</t>
  </si>
  <si>
    <t>Afdekraam 4-voudig Busch-axcent pur glas avocado groen</t>
  </si>
  <si>
    <t>Afdekraam 4-voudig Busch-axcent pur glas koraal</t>
  </si>
  <si>
    <t>Afdekraam 4-voudig Busch-axcent pur glas oceaan blauw</t>
  </si>
  <si>
    <t>Afdekraam 4-voudig Busch-axcent pur glas oester</t>
  </si>
  <si>
    <t>Afdekraam 4-voudig Busch-axcent pur papier bruin</t>
  </si>
  <si>
    <t>Afdekraam 4-voudig Busch-axcent pur zwart glas</t>
  </si>
  <si>
    <t>Afdekraam 4-voudig carat wit glas</t>
  </si>
  <si>
    <t>Afdekraam 4-voudig carat brons</t>
  </si>
  <si>
    <t>Afdekraam 4-voudig carat goud glanzend</t>
  </si>
  <si>
    <t>Afdekraam 4-voudig carat zwart glas</t>
  </si>
  <si>
    <t>Afdekraam 4-voudig carat chroom glanzend</t>
  </si>
  <si>
    <t>Afdekraam 4-voudig Busch-axcent pur papier blauw</t>
  </si>
  <si>
    <t>Afdekraam 4-voudig Busch-axcent pur platin</t>
  </si>
  <si>
    <t>Afdekraam 4-voudig Busch-axcent pur mat zwart</t>
  </si>
  <si>
    <t>Afdekraam 4-voudig Busch-axcent pur titanium</t>
  </si>
  <si>
    <t>Afdekraam 4-voudig Busch-axcent pur wit glas</t>
  </si>
  <si>
    <t>Afdekraam 4-voudig Busch-axcent zwart</t>
  </si>
  <si>
    <t>Afdekraam 4-voudig Busch-axcent studiowit</t>
  </si>
  <si>
    <t>Afdekraam 4-voudig Busch-axcent pur leigrijs</t>
  </si>
  <si>
    <t xml:space="preserve">Afdekraam 4-voudig Busch-art linear glas zwart/goud </t>
  </si>
  <si>
    <t xml:space="preserve">Afdekraam 4-voudig Busch-art linear glas zwart </t>
  </si>
  <si>
    <t>Afdekraam 4-voudig Busch-art linear glas blauw</t>
  </si>
  <si>
    <t>Afdekraam 4-voudig Busch-art linear papier zwart</t>
  </si>
  <si>
    <t>Afdekraam 4-voudig Busch-art linear hout eiken</t>
  </si>
  <si>
    <t>Afdekraam 4-voudig Busch-art linear aluzilver</t>
  </si>
  <si>
    <t>Afdekraam 4-voudig Busch-art linear hout walnoot</t>
  </si>
  <si>
    <t>Afdekraam 4-voudig Busch-art linear terra rossa</t>
  </si>
  <si>
    <t>Afdekraam 4-voudig Busch-art linear mat wit - rose goud</t>
  </si>
  <si>
    <t>Afdekraam 4-voudig Busch-art linear studiowit</t>
  </si>
  <si>
    <t>Afdekraam 4-voudig Busch-art linear studiowit mat</t>
  </si>
  <si>
    <t>Afdekraam 4-voudig Busch-art linear mat zwart - goud</t>
  </si>
  <si>
    <t>Afdekraam 4-voudig Busch-art linear mat zwart - chroom</t>
  </si>
  <si>
    <t>Afdekraam 4-voudig Busch-art linear mat zwart</t>
  </si>
  <si>
    <t>Afdekraam 3-voudig Busch-axcent pur papier bruin</t>
  </si>
  <si>
    <t>Afdekraam 3-voudig Busch-axcent pur zwart glas</t>
  </si>
  <si>
    <t>Afdekraam 3-voudig Busch-axcent pur papier blauw</t>
  </si>
  <si>
    <t>Afdekraam 3-voudig Busch-axcent pur platin</t>
  </si>
  <si>
    <t>Afdekraam 3-voudig Busch-axcent pur mat zwart</t>
  </si>
  <si>
    <t>Afdekraam 3-voudig Busch-axcent pur titanium</t>
  </si>
  <si>
    <t>Afdekraam 3-voudig Busch-axcent pur wit glas</t>
  </si>
  <si>
    <t>Afdekraam 3-voudig Busch-axcent zwart</t>
  </si>
  <si>
    <t>Afdekraam 3-voudig Reflex SI alpin wi</t>
  </si>
  <si>
    <t>Afdekraam 3-voudig Busch-Duro 2000 SI creme</t>
  </si>
  <si>
    <t>Afdekraam 3-voudig Balance SI mat zwart</t>
  </si>
  <si>
    <t>Afdekraam 3-voudig Balance SI alpin wit</t>
  </si>
  <si>
    <t>Afdekraam 3-voudig pure stainless steel</t>
  </si>
  <si>
    <t>Afdekraam 3-voudig carat edelstaal</t>
  </si>
  <si>
    <t>Afdekraam 3-voudig carat chroom glanzend</t>
  </si>
  <si>
    <t>Afdekraam 3-voudig carat zwart glas</t>
  </si>
  <si>
    <t>Afdekraam 3-voudig carat goud glanzend</t>
  </si>
  <si>
    <t>Afdekraam 3-voudig carat brons</t>
  </si>
  <si>
    <t>Afdekraam 3-voudig carat porcelein antraciet</t>
  </si>
  <si>
    <t>Afdekraam 3-voudig carat wit glas</t>
  </si>
  <si>
    <t>Afdekraam 3-voudig Busch-axcent studiowit</t>
  </si>
  <si>
    <t>Afdekraam 3-voudig Busch-axcent pur leigrijs</t>
  </si>
  <si>
    <t xml:space="preserve">Afdekraam 3-voudig Busch-art linear glas zwart/goud </t>
  </si>
  <si>
    <t xml:space="preserve">Afdekraam 3-voudig Busch-art linear glas zwart </t>
  </si>
  <si>
    <t>Afdekraam 3-voudig Busch-art linear glas blauw</t>
  </si>
  <si>
    <t>Afdekraam 3-voudig Busch-art linear papier zwart</t>
  </si>
  <si>
    <t>Afdekraam 3-voudig Busch-art linear aluzilver</t>
  </si>
  <si>
    <t>Afdekraam 3-voudig Busch-art linear hout eiken</t>
  </si>
  <si>
    <t>Afdekraam 3-voudig Busch-art linear hout walnoot</t>
  </si>
  <si>
    <t>Afdekraam 3-voudig Busch-art linear terra rossa</t>
  </si>
  <si>
    <t>Afdekraam 3-voudig Busch-art linear mat wit - rose goud</t>
  </si>
  <si>
    <t>Afdekraam 3-voudig Busch-art linear studiowit</t>
  </si>
  <si>
    <t>Afdekraam 3-voudig Busch-art linear studiowit mat</t>
  </si>
  <si>
    <t>Afdekraam 3-voudig Busch-art linear mat zwart - goud</t>
  </si>
  <si>
    <t>Afdekraam 3-voudig Busch-art linear mat zwart - chroom</t>
  </si>
  <si>
    <t>Afdekraam 3-voudig Busch-art linear mat zwart</t>
  </si>
  <si>
    <t>1721-915</t>
  </si>
  <si>
    <t>2CKA001725A1568</t>
  </si>
  <si>
    <t>2CKA001725A0613</t>
  </si>
  <si>
    <t>2511-214</t>
  </si>
  <si>
    <t>2CKA001725A0928</t>
  </si>
  <si>
    <t>2CKA001754A4357</t>
  </si>
  <si>
    <t>2CKA001754A4361</t>
  </si>
  <si>
    <t>2CKA001725A1569</t>
  </si>
  <si>
    <t>2CKA001725A0621</t>
  </si>
  <si>
    <t>2CKA001725A0936</t>
  </si>
  <si>
    <t>2CKA001754A4358</t>
  </si>
  <si>
    <t>2CKA001754A4362</t>
  </si>
  <si>
    <t>2CKA001725A1570</t>
  </si>
  <si>
    <t>2CKA001725A0639</t>
  </si>
  <si>
    <t>2CKA001725A0944</t>
  </si>
  <si>
    <t>2CKA001754A4359</t>
  </si>
  <si>
    <t>2CKA001754A4363</t>
  </si>
  <si>
    <t>2CKA001725A1571</t>
  </si>
  <si>
    <t>2514-212-500</t>
  </si>
  <si>
    <t>2CKA001725A0647</t>
  </si>
  <si>
    <t>2CKA001725A0951</t>
  </si>
  <si>
    <t>2CKA001725A1572</t>
  </si>
  <si>
    <t>2515-212-500</t>
  </si>
  <si>
    <t>2CKA001725A0654</t>
  </si>
  <si>
    <t>2CKA001725A0969</t>
  </si>
  <si>
    <t>2515-214</t>
  </si>
  <si>
    <t>2514-214</t>
  </si>
  <si>
    <t>2513-214</t>
  </si>
  <si>
    <t>2512-214</t>
  </si>
  <si>
    <t>Aantal componenten voor in een afdekraam:</t>
  </si>
  <si>
    <t>Afdekraam 1-voudig future linear aluzilver</t>
  </si>
  <si>
    <t>Afdekraam 1-voudig future linear antraciet</t>
  </si>
  <si>
    <t>Afdekraam 1-voudig future linear ivoorwit</t>
  </si>
  <si>
    <t>Afdekraam 1-voudig future linear mat zwart</t>
  </si>
  <si>
    <t>Afdekraam 1-voudig future linear studiowit</t>
  </si>
  <si>
    <t>Afdekraam 1-voudig future linear studiowit mat</t>
  </si>
  <si>
    <t>Afdekraam 2-voudig future linear aluzilver</t>
  </si>
  <si>
    <t>Afdekraam 2-voudig future linear studiowit mat</t>
  </si>
  <si>
    <t>Afdekraam 2-voudig future linear studiowit</t>
  </si>
  <si>
    <t>Afdekraam 2-voudig future linear mat zwart</t>
  </si>
  <si>
    <t>Afdekraam 2-voudig future linear ivoorwit</t>
  </si>
  <si>
    <t>Afdekraam 2-voudig future linear antraciet</t>
  </si>
  <si>
    <t>Afdekraam 3-voudig future linear aluzilver</t>
  </si>
  <si>
    <t>Afdekraam 3-voudig future linear antraciet</t>
  </si>
  <si>
    <t>Afdekraam 3-voudig future linear ivoorwit</t>
  </si>
  <si>
    <t>Afdekraam 3-voudig future linear mat zwart</t>
  </si>
  <si>
    <t>Afdekraam 3-voudig future linear studiowit</t>
  </si>
  <si>
    <t>Afdekraam 5-voudig future Linear studiowit mat</t>
  </si>
  <si>
    <t>Afdekraam 5-voudig future linear aluzilver</t>
  </si>
  <si>
    <t>Afdekraam 5-voudig future linear antraciet</t>
  </si>
  <si>
    <t>Afdekraam 5-voudig future linear ivoorwit</t>
  </si>
  <si>
    <t>Afdekraam 5-voudig future linear mat zwart</t>
  </si>
  <si>
    <t>Afdekraam 5-voudig future linear studiowit</t>
  </si>
  <si>
    <t>Afdekraam 4-voudig future linear aluzilver</t>
  </si>
  <si>
    <t>Afdekraam 4-voudig future linear antraciet</t>
  </si>
  <si>
    <t>Afdekraam 4-voudig future linear ivoorwit</t>
  </si>
  <si>
    <t>Afdekraam 4-voudig future linear mat zwart</t>
  </si>
  <si>
    <t>Afdekraam 4-voudig future linear studiowit</t>
  </si>
  <si>
    <t>Afdekraam 4-voudig future linear studiowit mat</t>
  </si>
  <si>
    <t>Afdekraam 3-voudig future linear studiowit mat</t>
  </si>
  <si>
    <t>HLD11V</t>
  </si>
  <si>
    <t>HLD22*</t>
  </si>
  <si>
    <t>HLD33</t>
  </si>
  <si>
    <t>HNL</t>
  </si>
  <si>
    <t>6929.505</t>
  </si>
  <si>
    <t>1SPF006964F0220</t>
  </si>
  <si>
    <t>1SPF006964F0230</t>
  </si>
  <si>
    <t>1SPF006964F0100</t>
  </si>
  <si>
    <t>KL</t>
  </si>
  <si>
    <t xml:space="preserve">Lege kasten </t>
  </si>
  <si>
    <t>AK612E2</t>
  </si>
  <si>
    <t>AK624E2</t>
  </si>
  <si>
    <t>AK636E3</t>
  </si>
  <si>
    <t>AK648E3</t>
  </si>
  <si>
    <t>AK660E3</t>
  </si>
  <si>
    <t>2CPX032568R9999</t>
  </si>
  <si>
    <t>2CPX032569R9999</t>
  </si>
  <si>
    <t>2CPX032570R9999</t>
  </si>
  <si>
    <t>2CPX032571R9999</t>
  </si>
  <si>
    <t>2CPX032572R9999</t>
  </si>
  <si>
    <t>FP</t>
  </si>
  <si>
    <t>AK600 lege kast hxbxd 328x339x98 mm - 1x12TE</t>
  </si>
  <si>
    <t>AK600 lege kast hxbxd 453x339x98 mm - 2x12TE</t>
  </si>
  <si>
    <t>AK600 lege kast hxbxd 578x339x98 mm - 3x12TE</t>
  </si>
  <si>
    <t>AK600 lege kast hxbxd 703x339x98 mm - 4x12TE</t>
  </si>
  <si>
    <t>AK600 lege kast hxbxd 828x339x98 mm - 5x12TE</t>
  </si>
  <si>
    <t>Hafonorm lege kast hxb 220x110mm - 1x6TE</t>
  </si>
  <si>
    <t>Hafonorm lege kast hxb 220x220mm - 1x12TE</t>
  </si>
  <si>
    <t>Hafonorm lege kast hxb 330x220mm - 2x12TE</t>
  </si>
  <si>
    <t>Hafonorm lege kast hxb 330x110mm - 2x6TE</t>
  </si>
  <si>
    <t>Bewegingssensor/actor Busch-Balance SI mat zwart</t>
  </si>
  <si>
    <t>Bewegingssensor/actor Busch-Balance SI wit</t>
  </si>
  <si>
    <t>Bewegingssensor/actor Busch-Duro 2000 SI creme</t>
  </si>
  <si>
    <t>Bewegingssensor/actor future linear aluzilver</t>
  </si>
  <si>
    <t>Bewegingssensor/actor future linear antraciet</t>
  </si>
  <si>
    <t>Bewegingssensor/actor future linear ivoor wit</t>
  </si>
  <si>
    <t>Bewegingssensor/actor future linear mat wit</t>
  </si>
  <si>
    <t>Bewegingssensor/actor future linear mat zwart</t>
  </si>
  <si>
    <t>Bewegingssensor/actor future linear studiowit</t>
  </si>
  <si>
    <t>Bewegingssensor/actor pure stainless steel</t>
  </si>
  <si>
    <t>Bewegingssensor/actor Reflex SI wit</t>
  </si>
  <si>
    <t>Standaard tasters met standaard symbolen of andere kleuren kunt u vinden in de digitale catalogus</t>
  </si>
  <si>
    <t>Blanco tekstplaathouder voor 8-voudig - aluzilver</t>
  </si>
  <si>
    <t>Blanco tekstplaathouder voor 8-voudig - studiowit</t>
  </si>
  <si>
    <t>Blanco tekstplaathouder voor 8-voudig -studiowit mat</t>
  </si>
  <si>
    <t>Blanco tekstplaathouder voor 8-voudig - mat zwart</t>
  </si>
  <si>
    <t>Blanco tekstplaathouder voor 6-voudig - aluzilver</t>
  </si>
  <si>
    <t>Blanco tekstplaathouder voor 6-voudig - studiowit</t>
  </si>
  <si>
    <t>Blanco tekstplaathouder voor 6-voudig -studiowit mat</t>
  </si>
  <si>
    <t>Blanco tekstplaathouder voor 6-voudig - mat zwart</t>
  </si>
  <si>
    <t>Blanco tekstplaathouder voor 12-voudig - aluzilver</t>
  </si>
  <si>
    <t>Blanco tekstplaathouder voor 12-voudig - studiowit</t>
  </si>
  <si>
    <t>Blanco tekstplaathouder voor 12-voudig -studiowit mat</t>
  </si>
  <si>
    <t>Blanco tekstplaathouder voor 12-voudig - mat zwart</t>
  </si>
  <si>
    <t>Blanco tekstplaathouder voor 10-voudig set - aluzilver</t>
  </si>
  <si>
    <t>Blanco tekstplaathouder voor 10-voudig set - studiowit</t>
  </si>
  <si>
    <t>Blanco tekstplaathouder voor 10-voudig set - studiowit mat</t>
  </si>
  <si>
    <t>Blanco tekstplaathouder voor 10-voudig set - mat zwart</t>
  </si>
  <si>
    <t>Busch-Wächter PRO 280° Wireless bewegingsmelder aluzilver</t>
  </si>
  <si>
    <t>Busch-Wächter PRO 280° Wireless bewegingsmelder antraciet</t>
  </si>
  <si>
    <t>Busch-Wächter PRO 280° Wireless bewegingsmelder bruin</t>
  </si>
  <si>
    <t>Busch-Wächter PRO 280° Wireless bewegingsmelder edelstaal</t>
  </si>
  <si>
    <t>Busch-Wächter PRO 280° Wireless bewegingsmelder studiowit</t>
  </si>
  <si>
    <t>2CKA006430A0459</t>
  </si>
  <si>
    <t>2CKA006200A0868</t>
  </si>
  <si>
    <t>SAP.13</t>
  </si>
  <si>
    <t>SystemAccessPoint 3.0 free@home</t>
  </si>
  <si>
    <t>System Access Point 3.0</t>
  </si>
  <si>
    <t>AK600 lege kast hxbxd 328x339x98mm - 1x12TE</t>
  </si>
  <si>
    <t>AK600 lege kast hxbxd 453x339x98mm - 2x12TE</t>
  </si>
  <si>
    <t>AK600 lege kast hxbxd 578x339x98mm - 3x12TE</t>
  </si>
  <si>
    <t>AK600 lege kast hxbxd 703x339x98mm - 4x12TE</t>
  </si>
  <si>
    <t>AK600 lege kast hxbxd 828x339x98mm - 5x12TE</t>
  </si>
  <si>
    <t>1721-4028-101</t>
  </si>
  <si>
    <t>2CKA001754A4932</t>
  </si>
  <si>
    <t>4TBR610145C0200</t>
  </si>
  <si>
    <t>FORJR4</t>
  </si>
  <si>
    <t>FB</t>
  </si>
  <si>
    <t>FOR150 installatiekast 4-modulen</t>
  </si>
  <si>
    <t>Calculatietool 2026</t>
  </si>
  <si>
    <t>Complete Hafonorm kasten zijn te configureren via de Hafonorm Configurator</t>
  </si>
  <si>
    <t>Kies voor het overige schakelmateriaal voor de Busch-Jaeger Calculator</t>
  </si>
  <si>
    <t>2CKA006230A0001</t>
  </si>
  <si>
    <t>EX.1</t>
  </si>
  <si>
    <t>AX</t>
  </si>
  <si>
    <t>1SVR427041R0000</t>
  </si>
  <si>
    <t>CP-D 24/0.42</t>
  </si>
  <si>
    <t>GL</t>
  </si>
  <si>
    <t>Primaire voeding 24V 420mA gelijkstroom</t>
  </si>
  <si>
    <t>MDH-F-1.0.11-884</t>
  </si>
  <si>
    <t>MDH-F-1.0.11-885</t>
  </si>
  <si>
    <t>PDH-F.1.0.11-884</t>
  </si>
  <si>
    <t>PDH-F.1.0.11-885</t>
  </si>
  <si>
    <t>Opbouwbehuizing voor HF melder mat wit</t>
  </si>
  <si>
    <t>Opbouwbehuizing voor HF melder mat zwart</t>
  </si>
  <si>
    <t>Inbouwdoos set HF melder mat wit</t>
  </si>
  <si>
    <t>Inbouwdoos set HF melder mat zwart</t>
  </si>
  <si>
    <t>PMA/A1.11-884</t>
  </si>
  <si>
    <t>PMA/A1.11-885</t>
  </si>
  <si>
    <t>PMA/K2.11-884</t>
  </si>
  <si>
    <t>PMA/K2.11-885</t>
  </si>
  <si>
    <t>2TYZ510505G0731</t>
  </si>
  <si>
    <t>2TYZ510505G0631</t>
  </si>
  <si>
    <t>2TYZ510202G0631</t>
  </si>
  <si>
    <t>2TYZ510202G0731</t>
  </si>
  <si>
    <t>2TYZ510000G0612</t>
  </si>
  <si>
    <t>2TYZ510000G0613</t>
  </si>
  <si>
    <t>2TYZ510000G0712</t>
  </si>
  <si>
    <t>2TYZ510000G0713</t>
  </si>
  <si>
    <t>Busch-flexTronics relaissokkel 1-voudig</t>
  </si>
  <si>
    <t>Busch-flexTronics relaissokkel 2-voudig</t>
  </si>
  <si>
    <t>Busch-flexTronics e-contactsokkel 1-voudig</t>
  </si>
  <si>
    <t>Busch-flexTronics nevenpostsokkel</t>
  </si>
  <si>
    <t>Busch-flexTronics jalouziesokkel 1-voudig</t>
  </si>
  <si>
    <t>Busch-flexTronics LED-dimmersokkel 1-voudig</t>
  </si>
  <si>
    <t>62821 U-WL</t>
  </si>
  <si>
    <t>Draadloze schakelactor inbouw voor flexTronics wireless en free@home wireless 2 kanaals 230V 2x4A</t>
  </si>
  <si>
    <t>2CKA006710A0056</t>
  </si>
  <si>
    <t>2CKA006710A0042</t>
  </si>
  <si>
    <t>62870/6.0 U-WL</t>
  </si>
  <si>
    <t>Draadloze binaire ingang 6-voudig voor flexTronics wireless en free@home wireless NO/NC</t>
  </si>
  <si>
    <t>Inbouwactor schakelen 2-voudig 2x4A</t>
  </si>
  <si>
    <t>Inbouw binaire ingang 6-voudig NO/NC</t>
  </si>
  <si>
    <t>SAP.13-WL</t>
  </si>
  <si>
    <t>System Access Point 3.0 Wireless (geen buskabel)</t>
  </si>
  <si>
    <t>2CKA006200A0967</t>
  </si>
  <si>
    <t>SystemAccessPoint 3.0 free@home Wireless</t>
  </si>
  <si>
    <t>Samenvatting</t>
  </si>
  <si>
    <t>Aantal bedrade deelnemers in uw Busch-free@home systeem</t>
  </si>
  <si>
    <t>Aantal draadloze deelnemers in uw Busch-free@home systeem</t>
  </si>
  <si>
    <t>Totaal aantal deelnemers in uw Busch-free@home systeem (maximaal is 150 deelnemers)</t>
  </si>
  <si>
    <t>Aantal dinrail modulen (TE) in totaal</t>
  </si>
  <si>
    <t>Totaal aantal dinrail modulen (TE)</t>
  </si>
  <si>
    <t>Brutoprijs exclusief BTW</t>
  </si>
  <si>
    <t>Technical support</t>
  </si>
  <si>
    <t>Consumenten support</t>
  </si>
  <si>
    <t xml:space="preserve">(088) 26 00 999 </t>
  </si>
  <si>
    <t>(088) 26 00 900                nl-schakelmateriaal@abb.com</t>
  </si>
  <si>
    <t>Contactgegevens:</t>
  </si>
  <si>
    <t>Informatie en documentatie</t>
  </si>
  <si>
    <t>Busch-Jaeger</t>
  </si>
  <si>
    <t>Busch-Jaeger Catalogus</t>
  </si>
  <si>
    <t>Busch-Jaeger FAQ</t>
  </si>
  <si>
    <t>Busch-Jaeger Schakelmateriaal Calculator</t>
  </si>
  <si>
    <t>Busch-Jaeger op YouTube</t>
  </si>
  <si>
    <t>Bewegingsmelder HF 5,8 GHz mat zwart</t>
  </si>
  <si>
    <t>Aanwezigheidsmelder HF 24 GHz mat zwart (extra 24V nodig)</t>
  </si>
  <si>
    <t>Aanwezigheidsmelder HF 24 GHz mat wit (extra 24V nodig)</t>
  </si>
  <si>
    <t>Bewegingsmelder HF 5,8 GHz mat wit</t>
  </si>
  <si>
    <t>HF bewegings- of aanwezigheidsmelders</t>
  </si>
  <si>
    <t>2CKA006199A0518</t>
  </si>
  <si>
    <t>LFW/A.0.70.11-CKL</t>
  </si>
  <si>
    <t>Afdekking op maat via configuratie - Busch-art linear glanzend</t>
  </si>
  <si>
    <t>Afdekking op maat via configuratie - Busch-art linear gelakt</t>
  </si>
  <si>
    <t>2CKA006199A0513</t>
  </si>
  <si>
    <t>LFW/A.0.63.11-CKL</t>
  </si>
  <si>
    <t>Afdekking op maat via configuratie - future linear/platform 63 glanzend</t>
  </si>
  <si>
    <t>Afdekking op maat via configuratie - future linear/platform 63 gelakt</t>
  </si>
  <si>
    <t>Visualisatie optioneel in combinatie met 2-draads of IP deurcommunicatie te gebruiken</t>
  </si>
  <si>
    <r>
      <rPr>
        <b/>
        <sz val="6"/>
        <color theme="1"/>
        <rFont val="Verdana"/>
        <family val="2"/>
      </rPr>
      <t>Overige accessoires Hafonorm zijn te vinden in de Overzichtbrochure van ABB</t>
    </r>
    <r>
      <rPr>
        <b/>
        <sz val="8"/>
        <color theme="1"/>
        <rFont val="Verdana"/>
        <family val="2"/>
      </rPr>
      <t xml:space="preserve"> </t>
    </r>
  </si>
  <si>
    <r>
      <rPr>
        <b/>
        <sz val="6"/>
        <color theme="1"/>
        <rFont val="Verdana"/>
        <family val="2"/>
      </rPr>
      <t>Overige accessoires te vinden in de brochure van ABB AK600</t>
    </r>
    <r>
      <rPr>
        <b/>
        <sz val="8"/>
        <color theme="1"/>
        <rFont val="Verdana"/>
        <family val="2"/>
      </rPr>
      <t xml:space="preserve"> </t>
    </r>
  </si>
  <si>
    <t>Busch-free@home Trainingen</t>
  </si>
  <si>
    <t>Smart EMS - Energiebeheer</t>
  </si>
  <si>
    <t>1TE</t>
  </si>
  <si>
    <t>ABB Smart EMS EX.1 Energie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</si>
</sst>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#,##0.00"/>
    <numFmt numFmtId="165" formatCode="[$-413]d\ mmmm\ yyyy;@"/>
  </numFmts>
  <fonts count="37" x14ac:knownFonts="1">
    <font>
      <sz val="11"/>
      <color theme="1"/>
      <name val="Aptos Narrow"/>
      <family val="2"/>
      <scheme val="minor"/>
    </font>
    <font>
      <sz val="26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u/>
      <sz val="11"/>
      <color theme="10"/>
      <name val="Aptos Narrow"/>
      <family val="2"/>
      <scheme val="minor"/>
    </font>
    <font>
      <b/>
      <sz val="8"/>
      <color theme="0"/>
      <name val="Verdana"/>
      <family val="2"/>
    </font>
    <font>
      <b/>
      <sz val="8"/>
      <color rgb="FF000000"/>
      <name val="Calibri"/>
      <family val="2"/>
    </font>
    <font>
      <sz val="8"/>
      <color theme="1"/>
      <name val="Aptos Narrow"/>
      <family val="2"/>
      <scheme val="minor"/>
    </font>
    <font>
      <sz val="9"/>
      <color theme="1"/>
      <name val="Verdana"/>
      <family val="2"/>
    </font>
    <font>
      <b/>
      <sz val="4"/>
      <color theme="1"/>
      <name val="Verdana"/>
      <family val="2"/>
    </font>
    <font>
      <u/>
      <sz val="7"/>
      <color theme="10"/>
      <name val="Verdana"/>
      <family val="2"/>
    </font>
    <font>
      <sz val="5"/>
      <name val="Verdana"/>
      <family val="2"/>
    </font>
    <font>
      <sz val="11"/>
      <name val="Verdana"/>
      <family val="2"/>
    </font>
    <font>
      <sz val="4"/>
      <color indexed="81"/>
      <name val="Verdana"/>
      <family val="2"/>
    </font>
    <font>
      <sz val="8"/>
      <name val="Aptos Narrow"/>
      <family val="2"/>
      <scheme val="minor"/>
    </font>
    <font>
      <sz val="7"/>
      <color theme="1"/>
      <name val="Verdana"/>
      <family val="2"/>
    </font>
    <font>
      <sz val="11"/>
      <color rgb="FF000000"/>
      <name val="Aptos Narrow"/>
      <family val="2"/>
      <scheme val="minor"/>
    </font>
    <font>
      <b/>
      <sz val="6"/>
      <color theme="1"/>
      <name val="Verdana"/>
      <family val="2"/>
    </font>
    <font>
      <sz val="36"/>
      <color theme="1"/>
      <name val="Verdana"/>
      <family val="2"/>
    </font>
    <font>
      <sz val="5"/>
      <color rgb="FFFF0000"/>
      <name val="Verdana"/>
      <family val="2"/>
    </font>
    <font>
      <sz val="6"/>
      <color theme="1"/>
      <name val="Verdana"/>
      <family val="2"/>
    </font>
    <font>
      <sz val="5"/>
      <color theme="1"/>
      <name val="Verdana"/>
      <family val="2"/>
    </font>
    <font>
      <b/>
      <sz val="4"/>
      <color rgb="FFFF0000"/>
      <name val="Verdana"/>
      <family val="2"/>
    </font>
    <font>
      <b/>
      <sz val="5"/>
      <color indexed="81"/>
      <name val="Verdana"/>
      <family val="2"/>
    </font>
    <font>
      <sz val="5"/>
      <color indexed="81"/>
      <name val="Verdana"/>
      <family val="2"/>
    </font>
    <font>
      <sz val="5"/>
      <color indexed="81"/>
      <name val="Tahoma"/>
      <family val="2"/>
    </font>
    <font>
      <b/>
      <sz val="6"/>
      <color rgb="FFFF0000"/>
      <name val="Verdana"/>
      <family val="2"/>
    </font>
    <font>
      <b/>
      <sz val="5"/>
      <color indexed="81"/>
      <name val="Tahoma"/>
      <family val="2"/>
    </font>
    <font>
      <u/>
      <sz val="4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6"/>
      <color indexed="81"/>
      <name val="Verdana"/>
      <family val="2"/>
    </font>
    <font>
      <b/>
      <sz val="9"/>
      <color theme="1"/>
      <name val="Verdana"/>
      <family val="2"/>
    </font>
    <font>
      <sz val="8"/>
      <name val="Verdana"/>
      <family val="2"/>
    </font>
    <font>
      <b/>
      <sz val="6"/>
      <name val="Verdana"/>
      <family val="2"/>
    </font>
    <font>
      <b/>
      <sz val="5"/>
      <color rgb="FFFF0000"/>
      <name val="Verdana"/>
      <family val="2"/>
    </font>
    <font>
      <b/>
      <sz val="5"/>
      <color theme="1"/>
      <name val="Verdana"/>
      <family val="2"/>
    </font>
    <font>
      <sz val="33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vertical="top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164" fontId="0" fillId="4" borderId="0" xfId="0" applyNumberFormat="1" applyFill="1" applyAlignment="1">
      <alignment vertical="top"/>
    </xf>
    <xf numFmtId="0" fontId="12" fillId="4" borderId="0" xfId="0" applyFont="1" applyFill="1" applyAlignment="1">
      <alignment vertical="top"/>
    </xf>
    <xf numFmtId="0" fontId="2" fillId="4" borderId="0" xfId="0" applyFont="1" applyFill="1" applyAlignment="1">
      <alignment horizontal="left" vertical="center"/>
    </xf>
    <xf numFmtId="0" fontId="3" fillId="0" borderId="0" xfId="0" applyFont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44" fontId="2" fillId="4" borderId="0" xfId="0" applyNumberFormat="1" applyFont="1" applyFill="1" applyAlignment="1">
      <alignment horizontal="left"/>
    </xf>
    <xf numFmtId="0" fontId="4" fillId="4" borderId="0" xfId="1" applyFill="1" applyAlignment="1">
      <alignment horizontal="center"/>
    </xf>
    <xf numFmtId="44" fontId="2" fillId="4" borderId="0" xfId="0" applyNumberFormat="1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vertical="top"/>
    </xf>
    <xf numFmtId="0" fontId="1" fillId="4" borderId="0" xfId="0" applyFont="1" applyFill="1"/>
    <xf numFmtId="0" fontId="3" fillId="2" borderId="0" xfId="0" applyFont="1" applyFill="1"/>
    <xf numFmtId="14" fontId="2" fillId="4" borderId="0" xfId="0" applyNumberFormat="1" applyFont="1" applyFill="1"/>
    <xf numFmtId="0" fontId="19" fillId="4" borderId="0" xfId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" fontId="2" fillId="4" borderId="0" xfId="0" applyNumberFormat="1" applyFont="1" applyFill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44" fontId="20" fillId="2" borderId="0" xfId="0" applyNumberFormat="1" applyFont="1" applyFill="1" applyAlignment="1">
      <alignment horizontal="left"/>
    </xf>
    <xf numFmtId="0" fontId="20" fillId="0" borderId="0" xfId="0" applyFont="1"/>
    <xf numFmtId="0" fontId="4" fillId="4" borderId="0" xfId="1" applyFill="1"/>
    <xf numFmtId="0" fontId="17" fillId="4" borderId="0" xfId="0" applyFont="1" applyFill="1" applyAlignment="1">
      <alignment horizontal="center" vertical="center"/>
    </xf>
    <xf numFmtId="0" fontId="19" fillId="2" borderId="0" xfId="0" applyFont="1" applyFill="1"/>
    <xf numFmtId="0" fontId="21" fillId="4" borderId="0" xfId="0" applyFont="1" applyFill="1" applyAlignment="1">
      <alignment horizontal="right" vertical="center"/>
    </xf>
    <xf numFmtId="0" fontId="20" fillId="4" borderId="0" xfId="0" applyFont="1" applyFill="1" applyAlignment="1">
      <alignment horizontal="right" vertical="center"/>
    </xf>
    <xf numFmtId="0" fontId="22" fillId="4" borderId="0" xfId="0" applyFont="1" applyFill="1" applyAlignment="1">
      <alignment vertical="center"/>
    </xf>
    <xf numFmtId="49" fontId="2" fillId="4" borderId="0" xfId="0" applyNumberFormat="1" applyFont="1" applyFill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0" fontId="20" fillId="4" borderId="0" xfId="0" applyFont="1" applyFill="1"/>
    <xf numFmtId="0" fontId="3" fillId="4" borderId="0" xfId="0" applyFont="1" applyFill="1"/>
    <xf numFmtId="0" fontId="5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right" vertical="top"/>
    </xf>
    <xf numFmtId="1" fontId="20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10" fillId="4" borderId="0" xfId="1" applyFont="1" applyFill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0" xfId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4" borderId="0" xfId="1" applyFill="1" applyAlignment="1">
      <alignment horizontal="center" vertical="center"/>
    </xf>
    <xf numFmtId="0" fontId="4" fillId="0" borderId="0" xfId="1" applyFill="1" applyAlignment="1">
      <alignment vertical="center"/>
    </xf>
    <xf numFmtId="0" fontId="4" fillId="0" borderId="0" xfId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4" fontId="8" fillId="4" borderId="0" xfId="0" applyNumberFormat="1" applyFont="1" applyFill="1"/>
    <xf numFmtId="0" fontId="20" fillId="4" borderId="0" xfId="0" applyFont="1" applyFill="1" applyAlignment="1">
      <alignment horizontal="center"/>
    </xf>
    <xf numFmtId="44" fontId="20" fillId="4" borderId="0" xfId="0" applyNumberFormat="1" applyFont="1" applyFill="1" applyAlignment="1">
      <alignment horizontal="left"/>
    </xf>
    <xf numFmtId="1" fontId="20" fillId="4" borderId="0" xfId="0" applyNumberFormat="1" applyFont="1" applyFill="1" applyAlignment="1">
      <alignment horizontal="right" vertical="center"/>
    </xf>
    <xf numFmtId="44" fontId="3" fillId="4" borderId="0" xfId="0" applyNumberFormat="1" applyFont="1" applyFill="1" applyAlignment="1">
      <alignment horizontal="left"/>
    </xf>
    <xf numFmtId="0" fontId="32" fillId="4" borderId="0" xfId="1" applyFont="1" applyFill="1"/>
    <xf numFmtId="0" fontId="4" fillId="0" borderId="0" xfId="1" applyFill="1" applyAlignment="1">
      <alignment horizontal="right"/>
    </xf>
    <xf numFmtId="0" fontId="2" fillId="4" borderId="0" xfId="0" applyFont="1" applyFill="1" applyAlignment="1" applyProtection="1">
      <alignment vertical="center"/>
      <protection hidden="1"/>
    </xf>
    <xf numFmtId="0" fontId="6" fillId="4" borderId="0" xfId="0" applyFont="1" applyFill="1" applyAlignment="1">
      <alignment wrapText="1"/>
    </xf>
    <xf numFmtId="0" fontId="6" fillId="4" borderId="0" xfId="0" applyFont="1" applyFill="1" applyAlignment="1">
      <alignment horizontal="left" wrapText="1"/>
    </xf>
    <xf numFmtId="0" fontId="7" fillId="4" borderId="0" xfId="0" applyFont="1" applyFill="1" applyAlignment="1">
      <alignment horizontal="center"/>
    </xf>
    <xf numFmtId="0" fontId="7" fillId="4" borderId="0" xfId="0" applyFont="1" applyFill="1"/>
    <xf numFmtId="1" fontId="0" fillId="4" borderId="0" xfId="0" applyNumberFormat="1" applyFill="1"/>
    <xf numFmtId="2" fontId="16" fillId="4" borderId="0" xfId="0" applyNumberFormat="1" applyFont="1" applyFill="1" applyAlignment="1">
      <alignment wrapText="1"/>
    </xf>
    <xf numFmtId="1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wrapText="1"/>
    </xf>
    <xf numFmtId="2" fontId="0" fillId="4" borderId="0" xfId="0" applyNumberFormat="1" applyFill="1"/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right"/>
    </xf>
    <xf numFmtId="0" fontId="16" fillId="4" borderId="0" xfId="0" applyFont="1" applyFill="1"/>
    <xf numFmtId="1" fontId="0" fillId="4" borderId="0" xfId="0" applyNumberFormat="1" applyFill="1" applyAlignment="1">
      <alignment horizontal="center"/>
    </xf>
    <xf numFmtId="0" fontId="16" fillId="4" borderId="0" xfId="0" applyFont="1" applyFill="1" applyAlignment="1">
      <alignment vertical="center" wrapText="1"/>
    </xf>
    <xf numFmtId="49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49" fontId="29" fillId="4" borderId="0" xfId="0" applyNumberFormat="1" applyFont="1" applyFill="1"/>
    <xf numFmtId="0" fontId="17" fillId="4" borderId="0" xfId="0" applyFont="1" applyFill="1" applyAlignment="1">
      <alignment vertical="center"/>
    </xf>
    <xf numFmtId="0" fontId="33" fillId="4" borderId="0" xfId="0" applyFont="1" applyFill="1" applyAlignment="1">
      <alignment vertical="center"/>
    </xf>
    <xf numFmtId="0" fontId="28" fillId="4" borderId="0" xfId="1" applyFont="1" applyFill="1" applyAlignment="1">
      <alignment horizontal="left" vertical="center"/>
    </xf>
    <xf numFmtId="0" fontId="3" fillId="4" borderId="0" xfId="0" applyFont="1" applyFill="1" applyAlignment="1">
      <alignment vertical="center"/>
    </xf>
    <xf numFmtId="0" fontId="26" fillId="4" borderId="0" xfId="0" applyFont="1" applyFill="1" applyAlignment="1">
      <alignment vertical="center"/>
    </xf>
    <xf numFmtId="0" fontId="34" fillId="4" borderId="0" xfId="0" applyFont="1" applyFill="1" applyAlignment="1">
      <alignment vertical="center"/>
    </xf>
    <xf numFmtId="0" fontId="35" fillId="4" borderId="0" xfId="0" applyFont="1" applyFill="1" applyAlignment="1">
      <alignment vertical="center"/>
    </xf>
    <xf numFmtId="0" fontId="32" fillId="0" borderId="0" xfId="1" applyFont="1" applyFill="1" applyAlignment="1">
      <alignment vertical="center"/>
    </xf>
    <xf numFmtId="1" fontId="2" fillId="4" borderId="0" xfId="0" applyNumberFormat="1" applyFont="1" applyFill="1"/>
    <xf numFmtId="0" fontId="4" fillId="4" borderId="0" xfId="1" applyFill="1" applyAlignment="1">
      <alignment horizontal="right"/>
    </xf>
    <xf numFmtId="0" fontId="2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4" fillId="2" borderId="0" xfId="0" applyFont="1" applyFill="1" applyAlignment="1">
      <alignment horizontal="center"/>
    </xf>
    <xf numFmtId="1" fontId="5" fillId="3" borderId="0" xfId="0" applyNumberFormat="1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/>
    </xf>
    <xf numFmtId="0" fontId="3" fillId="2" borderId="0" xfId="0" applyFont="1" applyFill="1"/>
    <xf numFmtId="0" fontId="36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left" vertical="top"/>
    </xf>
    <xf numFmtId="0" fontId="20" fillId="4" borderId="0" xfId="0" applyFont="1" applyFill="1" applyAlignment="1">
      <alignment horizontal="left"/>
    </xf>
    <xf numFmtId="0" fontId="15" fillId="4" borderId="1" xfId="0" applyFont="1" applyFill="1" applyBorder="1" applyAlignment="1">
      <alignment horizontal="left" vertical="center"/>
    </xf>
    <xf numFmtId="165" fontId="15" fillId="4" borderId="1" xfId="0" applyNumberFormat="1" applyFont="1" applyFill="1" applyBorder="1" applyAlignment="1">
      <alignment horizontal="left"/>
    </xf>
    <xf numFmtId="0" fontId="34" fillId="2" borderId="0" xfId="0" applyFont="1" applyFill="1" applyAlignment="1">
      <alignment horizontal="left"/>
    </xf>
    <xf numFmtId="0" fontId="26" fillId="4" borderId="0" xfId="0" applyFont="1" applyFill="1" applyAlignment="1">
      <alignment horizontal="left" vertical="center"/>
    </xf>
    <xf numFmtId="44" fontId="31" fillId="4" borderId="0" xfId="0" applyNumberFormat="1" applyFont="1" applyFill="1" applyAlignment="1">
      <alignment horizontal="right"/>
    </xf>
    <xf numFmtId="0" fontId="4" fillId="4" borderId="0" xfId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</cellXfs>
  <cellStyles count="2">
    <cellStyle name="Hyperlink" xfId="1" builtinId="8"/>
    <cellStyle name="Standaard" xfId="0" builtinId="0"/>
  </cellStyles>
  <dxfs count="43">
    <dxf>
      <font>
        <color theme="0"/>
      </font>
    </dxf>
    <dxf>
      <font>
        <color theme="1"/>
      </font>
    </dxf>
    <dxf>
      <font>
        <color theme="1"/>
      </font>
    </dxf>
    <dxf>
      <font>
        <color theme="0"/>
      </font>
    </dxf>
    <dxf>
      <font>
        <color theme="1"/>
      </font>
    </dxf>
    <dxf>
      <font>
        <color theme="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0"/>
      </font>
    </dxf>
    <dxf>
      <font>
        <color auto="1"/>
      </font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theme="1"/>
      </font>
    </dxf>
    <dxf>
      <font>
        <b/>
        <i val="0"/>
        <color theme="0"/>
      </font>
    </dxf>
    <dxf>
      <font>
        <color theme="1"/>
      </font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fgColor theme="1"/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21" Type="http://schemas.openxmlformats.org/officeDocument/2006/relationships/image" Target="../media/image21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181" Type="http://schemas.openxmlformats.org/officeDocument/2006/relationships/image" Target="../media/image181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707" Type="http://schemas.openxmlformats.org/officeDocument/2006/relationships/image" Target="../media/image707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760" Type="http://schemas.openxmlformats.org/officeDocument/2006/relationships/image" Target="../media/image76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718" Type="http://schemas.openxmlformats.org/officeDocument/2006/relationships/image" Target="../media/image718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729" Type="http://schemas.openxmlformats.org/officeDocument/2006/relationships/image" Target="../media/image729.png"/><Relationship Id="rId270" Type="http://schemas.openxmlformats.org/officeDocument/2006/relationships/image" Target="../media/image270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782" Type="http://schemas.openxmlformats.org/officeDocument/2006/relationships/image" Target="../media/image78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281" Type="http://schemas.openxmlformats.org/officeDocument/2006/relationships/image" Target="../media/image281.png"/><Relationship Id="rId502" Type="http://schemas.openxmlformats.org/officeDocument/2006/relationships/image" Target="../media/image502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93" Type="http://schemas.openxmlformats.org/officeDocument/2006/relationships/image" Target="../media/image793.png"/><Relationship Id="rId807" Type="http://schemas.openxmlformats.org/officeDocument/2006/relationships/image" Target="../media/image807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597" Type="http://schemas.openxmlformats.org/officeDocument/2006/relationships/image" Target="../media/image597.png"/><Relationship Id="rId720" Type="http://schemas.openxmlformats.org/officeDocument/2006/relationships/image" Target="../media/image720.png"/><Relationship Id="rId818" Type="http://schemas.openxmlformats.org/officeDocument/2006/relationships/image" Target="../media/image818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664" Type="http://schemas.openxmlformats.org/officeDocument/2006/relationships/image" Target="../media/image664.png"/><Relationship Id="rId14" Type="http://schemas.openxmlformats.org/officeDocument/2006/relationships/image" Target="../media/image14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731" Type="http://schemas.openxmlformats.org/officeDocument/2006/relationships/image" Target="../media/image731.png"/><Relationship Id="rId98" Type="http://schemas.openxmlformats.org/officeDocument/2006/relationships/image" Target="../media/image98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25" Type="http://schemas.openxmlformats.org/officeDocument/2006/relationships/image" Target="../media/image25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742" Type="http://schemas.openxmlformats.org/officeDocument/2006/relationships/image" Target="../media/image74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36" Type="http://schemas.openxmlformats.org/officeDocument/2006/relationships/image" Target="../media/image36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753" Type="http://schemas.openxmlformats.org/officeDocument/2006/relationships/image" Target="../media/image753.png"/><Relationship Id="rId101" Type="http://schemas.openxmlformats.org/officeDocument/2006/relationships/image" Target="../media/image101.png"/><Relationship Id="rId185" Type="http://schemas.openxmlformats.org/officeDocument/2006/relationships/image" Target="../media/image185.png"/><Relationship Id="rId406" Type="http://schemas.openxmlformats.org/officeDocument/2006/relationships/image" Target="../media/image406.png"/><Relationship Id="rId392" Type="http://schemas.openxmlformats.org/officeDocument/2006/relationships/image" Target="../media/image392.png"/><Relationship Id="rId613" Type="http://schemas.openxmlformats.org/officeDocument/2006/relationships/image" Target="../media/image613.png"/><Relationship Id="rId697" Type="http://schemas.openxmlformats.org/officeDocument/2006/relationships/image" Target="../media/image697.png"/><Relationship Id="rId820" Type="http://schemas.openxmlformats.org/officeDocument/2006/relationships/image" Target="../media/image820.png"/><Relationship Id="rId252" Type="http://schemas.openxmlformats.org/officeDocument/2006/relationships/image" Target="../media/image252.png"/><Relationship Id="rId47" Type="http://schemas.openxmlformats.org/officeDocument/2006/relationships/image" Target="../media/image47.jpe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764" Type="http://schemas.openxmlformats.org/officeDocument/2006/relationships/image" Target="../media/image764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75" Type="http://schemas.openxmlformats.org/officeDocument/2006/relationships/image" Target="../media/image775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702" Type="http://schemas.openxmlformats.org/officeDocument/2006/relationships/image" Target="../media/image702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79" Type="http://schemas.openxmlformats.org/officeDocument/2006/relationships/image" Target="../media/image579.png"/><Relationship Id="rId786" Type="http://schemas.openxmlformats.org/officeDocument/2006/relationships/image" Target="../media/image786.pn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201" Type="http://schemas.openxmlformats.org/officeDocument/2006/relationships/image" Target="../media/image201.png"/><Relationship Id="rId285" Type="http://schemas.openxmlformats.org/officeDocument/2006/relationships/image" Target="../media/image285.png"/><Relationship Id="rId506" Type="http://schemas.openxmlformats.org/officeDocument/2006/relationships/image" Target="../media/image506.png"/><Relationship Id="rId492" Type="http://schemas.openxmlformats.org/officeDocument/2006/relationships/image" Target="../media/image492.png"/><Relationship Id="rId713" Type="http://schemas.openxmlformats.org/officeDocument/2006/relationships/image" Target="../media/image713.png"/><Relationship Id="rId797" Type="http://schemas.openxmlformats.org/officeDocument/2006/relationships/image" Target="../media/image797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212" Type="http://schemas.openxmlformats.org/officeDocument/2006/relationships/image" Target="../media/image212.png"/><Relationship Id="rId657" Type="http://schemas.openxmlformats.org/officeDocument/2006/relationships/image" Target="../media/image657.png"/><Relationship Id="rId296" Type="http://schemas.openxmlformats.org/officeDocument/2006/relationships/image" Target="../media/image296.png"/><Relationship Id="rId517" Type="http://schemas.openxmlformats.org/officeDocument/2006/relationships/image" Target="../media/image517.png"/><Relationship Id="rId724" Type="http://schemas.openxmlformats.org/officeDocument/2006/relationships/image" Target="../media/image724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18" Type="http://schemas.openxmlformats.org/officeDocument/2006/relationships/image" Target="../media/image18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167" Type="http://schemas.openxmlformats.org/officeDocument/2006/relationships/image" Target="../media/image167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79" Type="http://schemas.openxmlformats.org/officeDocument/2006/relationships/image" Target="../media/image679.png"/><Relationship Id="rId802" Type="http://schemas.openxmlformats.org/officeDocument/2006/relationships/image" Target="../media/image80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41" Type="http://schemas.openxmlformats.org/officeDocument/2006/relationships/image" Target="../media/image441.png"/><Relationship Id="rId539" Type="http://schemas.openxmlformats.org/officeDocument/2006/relationships/image" Target="../media/image539.png"/><Relationship Id="rId746" Type="http://schemas.openxmlformats.org/officeDocument/2006/relationships/image" Target="../media/image74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82" Type="http://schemas.openxmlformats.org/officeDocument/2006/relationships/image" Target="../media/image82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813" Type="http://schemas.openxmlformats.org/officeDocument/2006/relationships/image" Target="../media/image813.png"/><Relationship Id="rId245" Type="http://schemas.openxmlformats.org/officeDocument/2006/relationships/image" Target="../media/image245.png"/><Relationship Id="rId452" Type="http://schemas.openxmlformats.org/officeDocument/2006/relationships/image" Target="../media/image452.png"/><Relationship Id="rId105" Type="http://schemas.openxmlformats.org/officeDocument/2006/relationships/image" Target="../media/image105.png"/><Relationship Id="rId312" Type="http://schemas.openxmlformats.org/officeDocument/2006/relationships/image" Target="../media/image312.png"/><Relationship Id="rId757" Type="http://schemas.openxmlformats.org/officeDocument/2006/relationships/image" Target="../media/image757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617" Type="http://schemas.openxmlformats.org/officeDocument/2006/relationships/image" Target="../media/image617.png"/><Relationship Id="rId256" Type="http://schemas.openxmlformats.org/officeDocument/2006/relationships/image" Target="../media/image256.png"/><Relationship Id="rId463" Type="http://schemas.openxmlformats.org/officeDocument/2006/relationships/image" Target="../media/image463.png"/><Relationship Id="rId670" Type="http://schemas.openxmlformats.org/officeDocument/2006/relationships/image" Target="../media/image670.png"/><Relationship Id="rId116" Type="http://schemas.openxmlformats.org/officeDocument/2006/relationships/image" Target="../media/image116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68" Type="http://schemas.openxmlformats.org/officeDocument/2006/relationships/image" Target="../media/image768.png"/><Relationship Id="rId20" Type="http://schemas.openxmlformats.org/officeDocument/2006/relationships/image" Target="../media/image20.png"/><Relationship Id="rId628" Type="http://schemas.openxmlformats.org/officeDocument/2006/relationships/image" Target="../media/image628.png"/><Relationship Id="rId267" Type="http://schemas.openxmlformats.org/officeDocument/2006/relationships/image" Target="../media/image267.png"/><Relationship Id="rId474" Type="http://schemas.openxmlformats.org/officeDocument/2006/relationships/image" Target="../media/image474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779" Type="http://schemas.openxmlformats.org/officeDocument/2006/relationships/image" Target="../media/image779.png"/><Relationship Id="rId31" Type="http://schemas.openxmlformats.org/officeDocument/2006/relationships/image" Target="../media/image31.png"/><Relationship Id="rId334" Type="http://schemas.openxmlformats.org/officeDocument/2006/relationships/image" Target="../media/image334.png"/><Relationship Id="rId541" Type="http://schemas.openxmlformats.org/officeDocument/2006/relationships/image" Target="../media/image541.png"/><Relationship Id="rId639" Type="http://schemas.openxmlformats.org/officeDocument/2006/relationships/image" Target="../media/image639.png"/><Relationship Id="rId180" Type="http://schemas.openxmlformats.org/officeDocument/2006/relationships/image" Target="../media/image180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706" Type="http://schemas.openxmlformats.org/officeDocument/2006/relationships/image" Target="../media/image706.png"/><Relationship Id="rId42" Type="http://schemas.openxmlformats.org/officeDocument/2006/relationships/image" Target="../media/image42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552" Type="http://schemas.openxmlformats.org/officeDocument/2006/relationships/image" Target="../media/image552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412" Type="http://schemas.openxmlformats.org/officeDocument/2006/relationships/image" Target="../media/image412.png"/><Relationship Id="rId289" Type="http://schemas.openxmlformats.org/officeDocument/2006/relationships/image" Target="../media/image289.png"/><Relationship Id="rId496" Type="http://schemas.openxmlformats.org/officeDocument/2006/relationships/image" Target="../media/image496.png"/><Relationship Id="rId717" Type="http://schemas.openxmlformats.org/officeDocument/2006/relationships/image" Target="../media/image717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56" Type="http://schemas.openxmlformats.org/officeDocument/2006/relationships/image" Target="../media/image356.png"/><Relationship Id="rId563" Type="http://schemas.openxmlformats.org/officeDocument/2006/relationships/image" Target="../media/image563.png"/><Relationship Id="rId770" Type="http://schemas.openxmlformats.org/officeDocument/2006/relationships/image" Target="../media/image77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630" Type="http://schemas.openxmlformats.org/officeDocument/2006/relationships/image" Target="../media/image630.png"/><Relationship Id="rId728" Type="http://schemas.openxmlformats.org/officeDocument/2006/relationships/image" Target="../media/image728.png"/><Relationship Id="rId64" Type="http://schemas.openxmlformats.org/officeDocument/2006/relationships/image" Target="../media/image64.png"/><Relationship Id="rId367" Type="http://schemas.openxmlformats.org/officeDocument/2006/relationships/image" Target="../media/image367.png"/><Relationship Id="rId574" Type="http://schemas.openxmlformats.org/officeDocument/2006/relationships/image" Target="../media/image574.png"/><Relationship Id="rId227" Type="http://schemas.openxmlformats.org/officeDocument/2006/relationships/image" Target="../media/image227.png"/><Relationship Id="rId781" Type="http://schemas.openxmlformats.org/officeDocument/2006/relationships/image" Target="../media/image781.png"/><Relationship Id="rId434" Type="http://schemas.openxmlformats.org/officeDocument/2006/relationships/image" Target="../media/image434.png"/><Relationship Id="rId641" Type="http://schemas.openxmlformats.org/officeDocument/2006/relationships/image" Target="../media/image641.png"/><Relationship Id="rId739" Type="http://schemas.openxmlformats.org/officeDocument/2006/relationships/image" Target="../media/image739.png"/><Relationship Id="rId280" Type="http://schemas.openxmlformats.org/officeDocument/2006/relationships/image" Target="../media/image280.png"/><Relationship Id="rId501" Type="http://schemas.openxmlformats.org/officeDocument/2006/relationships/image" Target="../media/image501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378" Type="http://schemas.openxmlformats.org/officeDocument/2006/relationships/image" Target="../media/image378.png"/><Relationship Id="rId585" Type="http://schemas.openxmlformats.org/officeDocument/2006/relationships/image" Target="../media/image585.png"/><Relationship Id="rId792" Type="http://schemas.openxmlformats.org/officeDocument/2006/relationships/image" Target="../media/image792.png"/><Relationship Id="rId806" Type="http://schemas.openxmlformats.org/officeDocument/2006/relationships/image" Target="../media/image806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652" Type="http://schemas.openxmlformats.org/officeDocument/2006/relationships/image" Target="../media/image652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596" Type="http://schemas.openxmlformats.org/officeDocument/2006/relationships/image" Target="../media/image596.png"/><Relationship Id="rId761" Type="http://schemas.openxmlformats.org/officeDocument/2006/relationships/image" Target="../media/image761.png"/><Relationship Id="rId817" Type="http://schemas.openxmlformats.org/officeDocument/2006/relationships/image" Target="../media/image817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663" Type="http://schemas.openxmlformats.org/officeDocument/2006/relationships/image" Target="../media/image663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719" Type="http://schemas.openxmlformats.org/officeDocument/2006/relationships/image" Target="../media/image719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30" Type="http://schemas.openxmlformats.org/officeDocument/2006/relationships/image" Target="../media/image730.png"/><Relationship Id="rId772" Type="http://schemas.openxmlformats.org/officeDocument/2006/relationships/image" Target="../media/image772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271" Type="http://schemas.openxmlformats.org/officeDocument/2006/relationships/image" Target="../media/image271.png"/><Relationship Id="rId674" Type="http://schemas.openxmlformats.org/officeDocument/2006/relationships/image" Target="../media/image674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741" Type="http://schemas.openxmlformats.org/officeDocument/2006/relationships/image" Target="../media/image741.png"/><Relationship Id="rId783" Type="http://schemas.openxmlformats.org/officeDocument/2006/relationships/image" Target="../media/image783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643" Type="http://schemas.openxmlformats.org/officeDocument/2006/relationships/image" Target="../media/image643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752" Type="http://schemas.openxmlformats.org/officeDocument/2006/relationships/image" Target="../media/image752.png"/><Relationship Id="rId808" Type="http://schemas.openxmlformats.org/officeDocument/2006/relationships/image" Target="../media/image808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794" Type="http://schemas.openxmlformats.org/officeDocument/2006/relationships/image" Target="../media/image794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54" Type="http://schemas.openxmlformats.org/officeDocument/2006/relationships/image" Target="../media/image654.png"/><Relationship Id="rId696" Type="http://schemas.openxmlformats.org/officeDocument/2006/relationships/image" Target="../media/image696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721" Type="http://schemas.openxmlformats.org/officeDocument/2006/relationships/image" Target="../media/image721.png"/><Relationship Id="rId763" Type="http://schemas.openxmlformats.org/officeDocument/2006/relationships/image" Target="../media/image76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819" Type="http://schemas.openxmlformats.org/officeDocument/2006/relationships/image" Target="../media/image819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png"/><Relationship Id="rId665" Type="http://schemas.openxmlformats.org/officeDocument/2006/relationships/image" Target="../media/image665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732" Type="http://schemas.openxmlformats.org/officeDocument/2006/relationships/image" Target="../media/image732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774" Type="http://schemas.openxmlformats.org/officeDocument/2006/relationships/image" Target="../media/image774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676" Type="http://schemas.openxmlformats.org/officeDocument/2006/relationships/image" Target="../media/image67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701" Type="http://schemas.openxmlformats.org/officeDocument/2006/relationships/image" Target="../media/image701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743" Type="http://schemas.openxmlformats.org/officeDocument/2006/relationships/image" Target="../media/image743.png"/><Relationship Id="rId785" Type="http://schemas.openxmlformats.org/officeDocument/2006/relationships/image" Target="../media/image785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645" Type="http://schemas.openxmlformats.org/officeDocument/2006/relationships/image" Target="../media/image645.png"/><Relationship Id="rId687" Type="http://schemas.openxmlformats.org/officeDocument/2006/relationships/image" Target="../media/image687.png"/><Relationship Id="rId810" Type="http://schemas.openxmlformats.org/officeDocument/2006/relationships/image" Target="../media/image810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754" Type="http://schemas.openxmlformats.org/officeDocument/2006/relationships/image" Target="../media/image754.png"/><Relationship Id="rId796" Type="http://schemas.openxmlformats.org/officeDocument/2006/relationships/image" Target="../media/image796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614" Type="http://schemas.openxmlformats.org/officeDocument/2006/relationships/image" Target="../media/image614.png"/><Relationship Id="rId656" Type="http://schemas.openxmlformats.org/officeDocument/2006/relationships/image" Target="../media/image656.png"/><Relationship Id="rId821" Type="http://schemas.openxmlformats.org/officeDocument/2006/relationships/image" Target="../media/image821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698" Type="http://schemas.openxmlformats.org/officeDocument/2006/relationships/image" Target="../media/image698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23" Type="http://schemas.openxmlformats.org/officeDocument/2006/relationships/image" Target="../media/image723.png"/><Relationship Id="rId765" Type="http://schemas.openxmlformats.org/officeDocument/2006/relationships/image" Target="../media/image765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667" Type="http://schemas.openxmlformats.org/officeDocument/2006/relationships/image" Target="../media/image667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34" Type="http://schemas.openxmlformats.org/officeDocument/2006/relationships/image" Target="../media/image734.png"/><Relationship Id="rId776" Type="http://schemas.openxmlformats.org/officeDocument/2006/relationships/image" Target="../media/image776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801" Type="http://schemas.openxmlformats.org/officeDocument/2006/relationships/image" Target="../media/image801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703" Type="http://schemas.openxmlformats.org/officeDocument/2006/relationships/image" Target="../media/image703.png"/><Relationship Id="rId745" Type="http://schemas.openxmlformats.org/officeDocument/2006/relationships/image" Target="../media/image745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787" Type="http://schemas.openxmlformats.org/officeDocument/2006/relationships/image" Target="../media/image787.png"/><Relationship Id="rId812" Type="http://schemas.openxmlformats.org/officeDocument/2006/relationships/image" Target="../media/image812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647" Type="http://schemas.openxmlformats.org/officeDocument/2006/relationships/image" Target="../media/image647.png"/><Relationship Id="rId689" Type="http://schemas.openxmlformats.org/officeDocument/2006/relationships/image" Target="../media/image689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714" Type="http://schemas.openxmlformats.org/officeDocument/2006/relationships/image" Target="../media/image714.png"/><Relationship Id="rId756" Type="http://schemas.openxmlformats.org/officeDocument/2006/relationships/image" Target="../media/image75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798" Type="http://schemas.openxmlformats.org/officeDocument/2006/relationships/image" Target="../media/image798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658" Type="http://schemas.openxmlformats.org/officeDocument/2006/relationships/image" Target="../media/image658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767" Type="http://schemas.openxmlformats.org/officeDocument/2006/relationships/image" Target="../media/image767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627" Type="http://schemas.openxmlformats.org/officeDocument/2006/relationships/image" Target="../media/image627.png"/><Relationship Id="rId669" Type="http://schemas.openxmlformats.org/officeDocument/2006/relationships/image" Target="../media/image66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png"/><Relationship Id="rId680" Type="http://schemas.openxmlformats.org/officeDocument/2006/relationships/image" Target="../media/image680.png"/><Relationship Id="rId736" Type="http://schemas.openxmlformats.org/officeDocument/2006/relationships/image" Target="../media/image736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78" Type="http://schemas.openxmlformats.org/officeDocument/2006/relationships/image" Target="../media/image778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638" Type="http://schemas.openxmlformats.org/officeDocument/2006/relationships/image" Target="../media/image638.png"/><Relationship Id="rId803" Type="http://schemas.openxmlformats.org/officeDocument/2006/relationships/image" Target="../media/image803.png"/><Relationship Id="rId3" Type="http://schemas.openxmlformats.org/officeDocument/2006/relationships/image" Target="../media/image3.jpe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47" Type="http://schemas.openxmlformats.org/officeDocument/2006/relationships/image" Target="../media/image747.png"/><Relationship Id="rId789" Type="http://schemas.openxmlformats.org/officeDocument/2006/relationships/image" Target="../media/image789.pn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49" Type="http://schemas.openxmlformats.org/officeDocument/2006/relationships/image" Target="../media/image649.png"/><Relationship Id="rId814" Type="http://schemas.openxmlformats.org/officeDocument/2006/relationships/image" Target="../media/image814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53" Type="http://schemas.openxmlformats.org/officeDocument/2006/relationships/image" Target="../media/image453.png"/><Relationship Id="rId509" Type="http://schemas.openxmlformats.org/officeDocument/2006/relationships/image" Target="../media/image509.png"/><Relationship Id="rId660" Type="http://schemas.openxmlformats.org/officeDocument/2006/relationships/image" Target="../media/image660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716" Type="http://schemas.openxmlformats.org/officeDocument/2006/relationships/image" Target="../media/image716.png"/><Relationship Id="rId758" Type="http://schemas.openxmlformats.org/officeDocument/2006/relationships/image" Target="../media/image758.pn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62" Type="http://schemas.openxmlformats.org/officeDocument/2006/relationships/image" Target="../media/image562.png"/><Relationship Id="rId618" Type="http://schemas.openxmlformats.org/officeDocument/2006/relationships/image" Target="../media/image618.png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png"/><Relationship Id="rId464" Type="http://schemas.openxmlformats.org/officeDocument/2006/relationships/image" Target="../media/image464.png"/><Relationship Id="rId299" Type="http://schemas.openxmlformats.org/officeDocument/2006/relationships/image" Target="../media/image299.png"/><Relationship Id="rId727" Type="http://schemas.openxmlformats.org/officeDocument/2006/relationships/image" Target="../media/image727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780" Type="http://schemas.openxmlformats.org/officeDocument/2006/relationships/image" Target="../media/image78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640" Type="http://schemas.openxmlformats.org/officeDocument/2006/relationships/image" Target="../media/image640.png"/><Relationship Id="rId738" Type="http://schemas.openxmlformats.org/officeDocument/2006/relationships/image" Target="../media/image738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805" Type="http://schemas.openxmlformats.org/officeDocument/2006/relationships/image" Target="../media/image805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791" Type="http://schemas.openxmlformats.org/officeDocument/2006/relationships/image" Target="../media/image791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749" Type="http://schemas.openxmlformats.org/officeDocument/2006/relationships/image" Target="../media/image74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816" Type="http://schemas.openxmlformats.org/officeDocument/2006/relationships/image" Target="../media/image816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740" Type="http://schemas.openxmlformats.org/officeDocument/2006/relationships/image" Target="../media/image740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84" Type="http://schemas.openxmlformats.org/officeDocument/2006/relationships/image" Target="../media/image684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751" Type="http://schemas.openxmlformats.org/officeDocument/2006/relationships/image" Target="../media/image751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762" Type="http://schemas.openxmlformats.org/officeDocument/2006/relationships/image" Target="../media/image76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56" Type="http://schemas.openxmlformats.org/officeDocument/2006/relationships/image" Target="../media/image56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773" Type="http://schemas.openxmlformats.org/officeDocument/2006/relationships/image" Target="../media/image773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132" Type="http://schemas.openxmlformats.org/officeDocument/2006/relationships/image" Target="../media/image132.png"/><Relationship Id="rId784" Type="http://schemas.openxmlformats.org/officeDocument/2006/relationships/image" Target="../media/image784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11" Type="http://schemas.openxmlformats.org/officeDocument/2006/relationships/image" Target="../media/image711.png"/><Relationship Id="rId78" Type="http://schemas.openxmlformats.org/officeDocument/2006/relationships/image" Target="../media/image78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795" Type="http://schemas.openxmlformats.org/officeDocument/2006/relationships/image" Target="../media/image795.png"/><Relationship Id="rId809" Type="http://schemas.openxmlformats.org/officeDocument/2006/relationships/image" Target="../media/image809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89" Type="http://schemas.openxmlformats.org/officeDocument/2006/relationships/image" Target="../media/image89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733" Type="http://schemas.openxmlformats.org/officeDocument/2006/relationships/image" Target="../media/image733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png"/><Relationship Id="rId800" Type="http://schemas.openxmlformats.org/officeDocument/2006/relationships/image" Target="../media/image800.pn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537" Type="http://schemas.openxmlformats.org/officeDocument/2006/relationships/image" Target="../media/image537.png"/><Relationship Id="rId744" Type="http://schemas.openxmlformats.org/officeDocument/2006/relationships/image" Target="../media/image744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811" Type="http://schemas.openxmlformats.org/officeDocument/2006/relationships/image" Target="../media/image811.pn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688" Type="http://schemas.openxmlformats.org/officeDocument/2006/relationships/image" Target="../media/image688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755" Type="http://schemas.openxmlformats.org/officeDocument/2006/relationships/image" Target="../media/image755.png"/><Relationship Id="rId91" Type="http://schemas.openxmlformats.org/officeDocument/2006/relationships/image" Target="../media/image91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822" Type="http://schemas.openxmlformats.org/officeDocument/2006/relationships/image" Target="../media/image822.png"/><Relationship Id="rId254" Type="http://schemas.openxmlformats.org/officeDocument/2006/relationships/image" Target="../media/image254.png"/><Relationship Id="rId699" Type="http://schemas.openxmlformats.org/officeDocument/2006/relationships/image" Target="../media/image699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png"/><Relationship Id="rId766" Type="http://schemas.openxmlformats.org/officeDocument/2006/relationships/image" Target="../media/image76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125" Type="http://schemas.openxmlformats.org/officeDocument/2006/relationships/image" Target="../media/image125.png"/><Relationship Id="rId332" Type="http://schemas.openxmlformats.org/officeDocument/2006/relationships/image" Target="../media/image332.png"/><Relationship Id="rId777" Type="http://schemas.openxmlformats.org/officeDocument/2006/relationships/image" Target="../media/image777.png"/><Relationship Id="rId637" Type="http://schemas.openxmlformats.org/officeDocument/2006/relationships/image" Target="../media/image637.png"/><Relationship Id="rId276" Type="http://schemas.openxmlformats.org/officeDocument/2006/relationships/image" Target="../media/image276.png"/><Relationship Id="rId483" Type="http://schemas.openxmlformats.org/officeDocument/2006/relationships/image" Target="../media/image483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788" Type="http://schemas.openxmlformats.org/officeDocument/2006/relationships/image" Target="../media/image788.png"/><Relationship Id="rId203" Type="http://schemas.openxmlformats.org/officeDocument/2006/relationships/image" Target="../media/image203.png"/><Relationship Id="rId648" Type="http://schemas.openxmlformats.org/officeDocument/2006/relationships/image" Target="../media/image648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147" Type="http://schemas.openxmlformats.org/officeDocument/2006/relationships/image" Target="../media/image147.png"/><Relationship Id="rId354" Type="http://schemas.openxmlformats.org/officeDocument/2006/relationships/image" Target="../media/image354.png"/><Relationship Id="rId799" Type="http://schemas.openxmlformats.org/officeDocument/2006/relationships/image" Target="../media/image799.png"/><Relationship Id="rId51" Type="http://schemas.openxmlformats.org/officeDocument/2006/relationships/image" Target="../media/image51.png"/><Relationship Id="rId561" Type="http://schemas.openxmlformats.org/officeDocument/2006/relationships/image" Target="../media/image561.png"/><Relationship Id="rId659" Type="http://schemas.openxmlformats.org/officeDocument/2006/relationships/image" Target="../media/image659.png"/><Relationship Id="rId214" Type="http://schemas.openxmlformats.org/officeDocument/2006/relationships/image" Target="../media/image214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519" Type="http://schemas.openxmlformats.org/officeDocument/2006/relationships/image" Target="../media/image519.png"/><Relationship Id="rId158" Type="http://schemas.openxmlformats.org/officeDocument/2006/relationships/image" Target="../media/image158.png"/><Relationship Id="rId726" Type="http://schemas.openxmlformats.org/officeDocument/2006/relationships/image" Target="../media/image726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225" Type="http://schemas.openxmlformats.org/officeDocument/2006/relationships/image" Target="../media/image225.png"/><Relationship Id="rId432" Type="http://schemas.openxmlformats.org/officeDocument/2006/relationships/image" Target="../media/image432.png"/><Relationship Id="rId737" Type="http://schemas.openxmlformats.org/officeDocument/2006/relationships/image" Target="../media/image737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76" Type="http://schemas.openxmlformats.org/officeDocument/2006/relationships/image" Target="../media/image376.png"/><Relationship Id="rId583" Type="http://schemas.openxmlformats.org/officeDocument/2006/relationships/image" Target="../media/image583.png"/><Relationship Id="rId790" Type="http://schemas.openxmlformats.org/officeDocument/2006/relationships/image" Target="../media/image790.png"/><Relationship Id="rId804" Type="http://schemas.openxmlformats.org/officeDocument/2006/relationships/image" Target="../media/image804.png"/><Relationship Id="rId4" Type="http://schemas.openxmlformats.org/officeDocument/2006/relationships/image" Target="../media/image4.jpeg"/><Relationship Id="rId236" Type="http://schemas.openxmlformats.org/officeDocument/2006/relationships/image" Target="../media/image236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303" Type="http://schemas.openxmlformats.org/officeDocument/2006/relationships/image" Target="../media/image303.png"/><Relationship Id="rId748" Type="http://schemas.openxmlformats.org/officeDocument/2006/relationships/image" Target="../media/image748.png"/><Relationship Id="rId84" Type="http://schemas.openxmlformats.org/officeDocument/2006/relationships/image" Target="../media/image84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815" Type="http://schemas.openxmlformats.org/officeDocument/2006/relationships/image" Target="../media/image815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454" Type="http://schemas.openxmlformats.org/officeDocument/2006/relationships/image" Target="../media/image454.png"/><Relationship Id="rId661" Type="http://schemas.openxmlformats.org/officeDocument/2006/relationships/image" Target="../media/image661.png"/><Relationship Id="rId759" Type="http://schemas.openxmlformats.org/officeDocument/2006/relationships/image" Target="../media/image759.png"/><Relationship Id="rId11" Type="http://schemas.openxmlformats.org/officeDocument/2006/relationships/image" Target="../media/image11.png"/><Relationship Id="rId314" Type="http://schemas.openxmlformats.org/officeDocument/2006/relationships/image" Target="../media/image314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619" Type="http://schemas.openxmlformats.org/officeDocument/2006/relationships/image" Target="../media/image61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72" Type="http://schemas.openxmlformats.org/officeDocument/2006/relationships/image" Target="../media/image672.png"/><Relationship Id="rId22" Type="http://schemas.openxmlformats.org/officeDocument/2006/relationships/image" Target="../media/image22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532" Type="http://schemas.openxmlformats.org/officeDocument/2006/relationships/image" Target="../media/image532.png"/><Relationship Id="rId171" Type="http://schemas.openxmlformats.org/officeDocument/2006/relationships/image" Target="../media/image171.png"/><Relationship Id="rId269" Type="http://schemas.openxmlformats.org/officeDocument/2006/relationships/image" Target="../media/image269.png"/><Relationship Id="rId476" Type="http://schemas.openxmlformats.org/officeDocument/2006/relationships/image" Target="../media/image476.png"/><Relationship Id="rId683" Type="http://schemas.openxmlformats.org/officeDocument/2006/relationships/image" Target="../media/image683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336" Type="http://schemas.openxmlformats.org/officeDocument/2006/relationships/image" Target="../media/image336.png"/><Relationship Id="rId543" Type="http://schemas.openxmlformats.org/officeDocument/2006/relationships/image" Target="../media/image543.png"/><Relationship Id="rId182" Type="http://schemas.openxmlformats.org/officeDocument/2006/relationships/image" Target="../media/image182.png"/><Relationship Id="rId403" Type="http://schemas.openxmlformats.org/officeDocument/2006/relationships/image" Target="../media/image403.png"/><Relationship Id="rId750" Type="http://schemas.openxmlformats.org/officeDocument/2006/relationships/image" Target="../media/image750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347" Type="http://schemas.openxmlformats.org/officeDocument/2006/relationships/image" Target="../media/image347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995">
  <rv s="0">
    <v>0</v>
    <v>5</v>
  </rv>
  <rv s="0">
    <v>1</v>
    <v>4</v>
  </rv>
  <rv s="0">
    <v>2</v>
    <v>5</v>
  </rv>
  <rv s="0">
    <v>3</v>
    <v>5</v>
  </rv>
  <rv s="0">
    <v>4</v>
    <v>5</v>
  </rv>
  <rv s="0">
    <v>5</v>
    <v>5</v>
  </rv>
  <rv s="0">
    <v>6</v>
    <v>4</v>
  </rv>
  <rv s="0">
    <v>7</v>
    <v>4</v>
  </rv>
  <rv s="0">
    <v>8</v>
    <v>4</v>
  </rv>
  <rv s="0">
    <v>9</v>
    <v>5</v>
  </rv>
  <rv s="0">
    <v>10</v>
    <v>4</v>
  </rv>
  <rv s="0">
    <v>11</v>
    <v>4</v>
  </rv>
  <rv s="0">
    <v>12</v>
    <v>4</v>
  </rv>
  <rv s="0">
    <v>13</v>
    <v>4</v>
  </rv>
  <rv s="0">
    <v>14</v>
    <v>4</v>
  </rv>
  <rv s="0">
    <v>15</v>
    <v>4</v>
  </rv>
  <rv s="0">
    <v>16</v>
    <v>4</v>
  </rv>
  <rv s="0">
    <v>17</v>
    <v>4</v>
  </rv>
  <rv s="0">
    <v>18</v>
    <v>4</v>
  </rv>
  <rv s="0">
    <v>19</v>
    <v>4</v>
  </rv>
  <rv s="0">
    <v>20</v>
    <v>4</v>
  </rv>
  <rv s="0">
    <v>21</v>
    <v>4</v>
  </rv>
  <rv s="0">
    <v>22</v>
    <v>4</v>
  </rv>
  <rv s="0">
    <v>23</v>
    <v>4</v>
  </rv>
  <rv s="0">
    <v>24</v>
    <v>4</v>
  </rv>
  <rv s="0">
    <v>25</v>
    <v>4</v>
  </rv>
  <rv s="0">
    <v>26</v>
    <v>4</v>
  </rv>
  <rv s="0">
    <v>27</v>
    <v>4</v>
  </rv>
  <rv s="0">
    <v>28</v>
    <v>4</v>
  </rv>
  <rv s="0">
    <v>29</v>
    <v>5</v>
  </rv>
  <rv s="0">
    <v>30</v>
    <v>4</v>
  </rv>
  <rv s="0">
    <v>31</v>
    <v>4</v>
  </rv>
  <rv s="0">
    <v>32</v>
    <v>4</v>
  </rv>
  <rv s="0">
    <v>33</v>
    <v>4</v>
  </rv>
  <rv s="0">
    <v>34</v>
    <v>4</v>
  </rv>
  <rv s="0">
    <v>35</v>
    <v>4</v>
  </rv>
  <rv s="0">
    <v>36</v>
    <v>4</v>
  </rv>
  <rv s="0">
    <v>37</v>
    <v>4</v>
  </rv>
  <rv s="0">
    <v>38</v>
    <v>4</v>
  </rv>
  <rv s="0">
    <v>39</v>
    <v>4</v>
  </rv>
  <rv s="0">
    <v>40</v>
    <v>4</v>
  </rv>
  <rv s="0">
    <v>41</v>
    <v>4</v>
  </rv>
  <rv s="0">
    <v>42</v>
    <v>4</v>
  </rv>
  <rv s="0">
    <v>43</v>
    <v>4</v>
  </rv>
  <rv s="0">
    <v>44</v>
    <v>4</v>
  </rv>
  <rv s="0">
    <v>45</v>
    <v>4</v>
  </rv>
  <rv s="0">
    <v>46</v>
    <v>4</v>
  </rv>
  <rv s="0">
    <v>47</v>
    <v>4</v>
  </rv>
  <rv s="0">
    <v>48</v>
    <v>4</v>
  </rv>
  <rv s="0">
    <v>49</v>
    <v>4</v>
  </rv>
  <rv s="0">
    <v>50</v>
    <v>4</v>
  </rv>
  <rv s="0">
    <v>51</v>
    <v>4</v>
  </rv>
  <rv s="0">
    <v>52</v>
    <v>4</v>
  </rv>
  <rv s="0">
    <v>53</v>
    <v>4</v>
  </rv>
  <rv s="0">
    <v>54</v>
    <v>4</v>
  </rv>
  <rv s="0">
    <v>55</v>
    <v>4</v>
  </rv>
  <rv s="0">
    <v>56</v>
    <v>4</v>
  </rv>
  <rv s="0">
    <v>57</v>
    <v>4</v>
  </rv>
  <rv s="0">
    <v>58</v>
    <v>4</v>
  </rv>
  <rv s="0">
    <v>59</v>
    <v>4</v>
  </rv>
  <rv s="0">
    <v>60</v>
    <v>4</v>
  </rv>
  <rv s="0">
    <v>61</v>
    <v>4</v>
  </rv>
  <rv s="0">
    <v>62</v>
    <v>4</v>
  </rv>
  <rv s="0">
    <v>63</v>
    <v>4</v>
  </rv>
  <rv s="0">
    <v>64</v>
    <v>4</v>
  </rv>
  <rv s="0">
    <v>65</v>
    <v>4</v>
  </rv>
  <rv s="0">
    <v>66</v>
    <v>4</v>
  </rv>
  <rv s="0">
    <v>67</v>
    <v>4</v>
  </rv>
  <rv s="0">
    <v>68</v>
    <v>4</v>
  </rv>
  <rv s="0">
    <v>69</v>
    <v>4</v>
  </rv>
  <rv s="0">
    <v>70</v>
    <v>4</v>
  </rv>
  <rv s="0">
    <v>71</v>
    <v>4</v>
  </rv>
  <rv s="0">
    <v>72</v>
    <v>4</v>
  </rv>
  <rv s="0">
    <v>73</v>
    <v>5</v>
  </rv>
  <rv s="0">
    <v>74</v>
    <v>4</v>
  </rv>
  <rv s="0">
    <v>75</v>
    <v>4</v>
  </rv>
  <rv s="0">
    <v>76</v>
    <v>4</v>
  </rv>
  <rv s="0">
    <v>77</v>
    <v>4</v>
  </rv>
  <rv s="0">
    <v>78</v>
    <v>4</v>
  </rv>
  <rv s="0">
    <v>79</v>
    <v>4</v>
  </rv>
  <rv s="0">
    <v>80</v>
    <v>4</v>
  </rv>
  <rv s="0">
    <v>81</v>
    <v>4</v>
  </rv>
  <rv s="0">
    <v>82</v>
    <v>4</v>
  </rv>
  <rv s="0">
    <v>83</v>
    <v>4</v>
  </rv>
  <rv s="0">
    <v>84</v>
    <v>4</v>
  </rv>
  <rv s="0">
    <v>85</v>
    <v>4</v>
  </rv>
  <rv s="0">
    <v>86</v>
    <v>4</v>
  </rv>
  <rv s="0">
    <v>87</v>
    <v>4</v>
  </rv>
  <rv s="0">
    <v>88</v>
    <v>4</v>
  </rv>
  <rv s="0">
    <v>89</v>
    <v>4</v>
  </rv>
  <rv s="0">
    <v>90</v>
    <v>4</v>
  </rv>
  <rv s="0">
    <v>91</v>
    <v>4</v>
  </rv>
  <rv s="0">
    <v>92</v>
    <v>4</v>
  </rv>
  <rv s="0">
    <v>93</v>
    <v>4</v>
  </rv>
  <rv s="0">
    <v>94</v>
    <v>4</v>
  </rv>
  <rv s="0">
    <v>95</v>
    <v>4</v>
  </rv>
  <rv s="0">
    <v>96</v>
    <v>4</v>
  </rv>
  <rv s="0">
    <v>97</v>
    <v>4</v>
  </rv>
  <rv s="0">
    <v>98</v>
    <v>4</v>
  </rv>
  <rv s="0">
    <v>99</v>
    <v>4</v>
  </rv>
  <rv s="0">
    <v>100</v>
    <v>4</v>
  </rv>
  <rv s="0">
    <v>101</v>
    <v>5</v>
  </rv>
  <rv s="0">
    <v>102</v>
    <v>4</v>
  </rv>
  <rv s="0">
    <v>103</v>
    <v>4</v>
  </rv>
  <rv s="0">
    <v>104</v>
    <v>5</v>
  </rv>
  <rv s="0">
    <v>105</v>
    <v>4</v>
  </rv>
  <rv s="0">
    <v>106</v>
    <v>4</v>
  </rv>
  <rv s="0">
    <v>107</v>
    <v>4</v>
  </rv>
  <rv s="0">
    <v>108</v>
    <v>4</v>
  </rv>
  <rv s="0">
    <v>109</v>
    <v>4</v>
  </rv>
  <rv s="0">
    <v>110</v>
    <v>4</v>
  </rv>
  <rv s="0">
    <v>111</v>
    <v>4</v>
  </rv>
  <rv s="0">
    <v>112</v>
    <v>4</v>
  </rv>
  <rv s="0">
    <v>113</v>
    <v>4</v>
  </rv>
  <rv s="0">
    <v>114</v>
    <v>4</v>
  </rv>
  <rv s="0">
    <v>115</v>
    <v>4</v>
  </rv>
  <rv s="0">
    <v>116</v>
    <v>4</v>
  </rv>
  <rv s="0">
    <v>117</v>
    <v>4</v>
  </rv>
  <rv s="0">
    <v>118</v>
    <v>4</v>
  </rv>
  <rv s="0">
    <v>119</v>
    <v>4</v>
  </rv>
  <rv s="0">
    <v>120</v>
    <v>4</v>
  </rv>
  <rv s="0">
    <v>121</v>
    <v>4</v>
  </rv>
  <rv s="0">
    <v>122</v>
    <v>4</v>
  </rv>
  <rv s="0">
    <v>123</v>
    <v>4</v>
  </rv>
  <rv s="0">
    <v>124</v>
    <v>4</v>
  </rv>
  <rv s="0">
    <v>125</v>
    <v>4</v>
  </rv>
  <rv s="0">
    <v>126</v>
    <v>4</v>
  </rv>
  <rv s="0">
    <v>127</v>
    <v>4</v>
  </rv>
  <rv s="0">
    <v>128</v>
    <v>4</v>
  </rv>
  <rv s="0">
    <v>129</v>
    <v>4</v>
  </rv>
  <rv s="0">
    <v>130</v>
    <v>4</v>
  </rv>
  <rv s="0">
    <v>131</v>
    <v>4</v>
  </rv>
  <rv s="0">
    <v>132</v>
    <v>4</v>
  </rv>
  <rv s="0">
    <v>133</v>
    <v>4</v>
  </rv>
  <rv s="0">
    <v>134</v>
    <v>4</v>
  </rv>
  <rv s="0">
    <v>135</v>
    <v>4</v>
  </rv>
  <rv s="0">
    <v>136</v>
    <v>4</v>
  </rv>
  <rv s="0">
    <v>137</v>
    <v>4</v>
  </rv>
  <rv s="0">
    <v>138</v>
    <v>4</v>
  </rv>
  <rv s="0">
    <v>139</v>
    <v>5</v>
  </rv>
  <rv s="0">
    <v>140</v>
    <v>4</v>
  </rv>
  <rv s="0">
    <v>141</v>
    <v>4</v>
  </rv>
  <rv s="0">
    <v>142</v>
    <v>4</v>
  </rv>
  <rv s="0">
    <v>143</v>
    <v>4</v>
  </rv>
  <rv s="0">
    <v>144</v>
    <v>4</v>
  </rv>
  <rv s="0">
    <v>145</v>
    <v>4</v>
  </rv>
  <rv s="0">
    <v>146</v>
    <v>4</v>
  </rv>
  <rv s="0">
    <v>147</v>
    <v>4</v>
  </rv>
  <rv s="0">
    <v>148</v>
    <v>4</v>
  </rv>
  <rv s="0">
    <v>149</v>
    <v>4</v>
  </rv>
  <rv s="0">
    <v>150</v>
    <v>4</v>
  </rv>
  <rv s="0">
    <v>151</v>
    <v>4</v>
  </rv>
  <rv s="0">
    <v>152</v>
    <v>4</v>
  </rv>
  <rv s="0">
    <v>153</v>
    <v>4</v>
  </rv>
  <rv s="0">
    <v>154</v>
    <v>4</v>
  </rv>
  <rv s="0">
    <v>155</v>
    <v>4</v>
  </rv>
  <rv s="0">
    <v>156</v>
    <v>4</v>
  </rv>
  <rv s="0">
    <v>157</v>
    <v>4</v>
  </rv>
  <rv s="0">
    <v>158</v>
    <v>4</v>
  </rv>
  <rv s="0">
    <v>159</v>
    <v>4</v>
  </rv>
  <rv s="0">
    <v>160</v>
    <v>4</v>
  </rv>
  <rv s="0">
    <v>161</v>
    <v>4</v>
  </rv>
  <rv s="0">
    <v>162</v>
    <v>4</v>
  </rv>
  <rv s="0">
    <v>163</v>
    <v>4</v>
  </rv>
  <rv s="0">
    <v>164</v>
    <v>4</v>
  </rv>
  <rv s="0">
    <v>165</v>
    <v>4</v>
  </rv>
  <rv s="0">
    <v>166</v>
    <v>4</v>
  </rv>
  <rv s="0">
    <v>167</v>
    <v>4</v>
  </rv>
  <rv s="0">
    <v>168</v>
    <v>4</v>
  </rv>
  <rv s="0">
    <v>169</v>
    <v>4</v>
  </rv>
  <rv s="0">
    <v>170</v>
    <v>4</v>
  </rv>
  <rv s="0">
    <v>171</v>
    <v>4</v>
  </rv>
  <rv s="0">
    <v>172</v>
    <v>4</v>
  </rv>
  <rv s="0">
    <v>173</v>
    <v>4</v>
  </rv>
  <rv s="0">
    <v>174</v>
    <v>4</v>
  </rv>
  <rv s="0">
    <v>175</v>
    <v>4</v>
  </rv>
  <rv s="0">
    <v>176</v>
    <v>4</v>
  </rv>
  <rv s="0">
    <v>177</v>
    <v>4</v>
  </rv>
  <rv s="0">
    <v>178</v>
    <v>4</v>
  </rv>
  <rv s="0">
    <v>179</v>
    <v>4</v>
  </rv>
  <rv s="0">
    <v>180</v>
    <v>4</v>
  </rv>
  <rv s="0">
    <v>181</v>
    <v>4</v>
  </rv>
  <rv s="0">
    <v>182</v>
    <v>4</v>
  </rv>
  <rv s="0">
    <v>183</v>
    <v>4</v>
  </rv>
  <rv s="0">
    <v>184</v>
    <v>5</v>
  </rv>
  <rv s="0">
    <v>185</v>
    <v>5</v>
  </rv>
  <rv s="0">
    <v>186</v>
    <v>5</v>
  </rv>
  <rv s="0">
    <v>187</v>
    <v>5</v>
  </rv>
  <rv s="0">
    <v>188</v>
    <v>5</v>
  </rv>
  <rv s="0">
    <v>189</v>
    <v>5</v>
  </rv>
  <rv s="0">
    <v>190</v>
    <v>5</v>
  </rv>
  <rv s="0">
    <v>191</v>
    <v>5</v>
  </rv>
  <rv s="0">
    <v>192</v>
    <v>5</v>
  </rv>
  <rv s="0">
    <v>193</v>
    <v>5</v>
  </rv>
  <rv s="0">
    <v>194</v>
    <v>5</v>
  </rv>
  <rv s="0">
    <v>195</v>
    <v>5</v>
  </rv>
  <rv s="0">
    <v>196</v>
    <v>5</v>
  </rv>
  <rv s="0">
    <v>197</v>
    <v>5</v>
  </rv>
  <rv s="0">
    <v>198</v>
    <v>5</v>
  </rv>
  <rv s="0">
    <v>199</v>
    <v>5</v>
  </rv>
  <rv s="0">
    <v>116</v>
    <v>5</v>
  </rv>
  <rv s="0">
    <v>200</v>
    <v>5</v>
  </rv>
  <rv s="0">
    <v>83</v>
    <v>5</v>
  </rv>
  <rv s="0">
    <v>153</v>
    <v>5</v>
  </rv>
  <rv s="0">
    <v>154</v>
    <v>5</v>
  </rv>
  <rv s="0">
    <v>201</v>
    <v>5</v>
  </rv>
  <rv s="0">
    <v>202</v>
    <v>5</v>
  </rv>
  <rv s="0">
    <v>203</v>
    <v>5</v>
  </rv>
  <rv s="0">
    <v>204</v>
    <v>5</v>
  </rv>
  <rv s="0">
    <v>158</v>
    <v>5</v>
  </rv>
  <rv s="0">
    <v>157</v>
    <v>5</v>
  </rv>
  <rv s="0">
    <v>159</v>
    <v>5</v>
  </rv>
  <rv s="0">
    <v>169</v>
    <v>5</v>
  </rv>
  <rv s="0">
    <v>162</v>
    <v>5</v>
  </rv>
  <rv s="0">
    <v>163</v>
    <v>5</v>
  </rv>
  <rv s="0">
    <v>205</v>
    <v>5</v>
  </rv>
  <rv s="0">
    <v>164</v>
    <v>5</v>
  </rv>
  <rv s="0">
    <v>206</v>
    <v>5</v>
  </rv>
  <rv s="0">
    <v>141</v>
    <v>5</v>
  </rv>
  <rv s="0">
    <v>143</v>
    <v>5</v>
  </rv>
  <rv s="0">
    <v>142</v>
    <v>5</v>
  </rv>
  <rv s="0">
    <v>156</v>
    <v>5</v>
  </rv>
  <rv s="0">
    <v>146</v>
    <v>5</v>
  </rv>
  <rv s="0">
    <v>7</v>
    <v>5</v>
  </rv>
  <rv s="0">
    <v>11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207</v>
    <v>5</v>
  </rv>
  <rv s="0">
    <v>46</v>
    <v>5</v>
  </rv>
  <rv s="0">
    <v>208</v>
    <v>5</v>
  </rv>
  <rv s="0">
    <v>209</v>
    <v>5</v>
  </rv>
  <rv s="0">
    <v>210</v>
    <v>5</v>
  </rv>
  <rv s="0">
    <v>211</v>
    <v>5</v>
  </rv>
  <rv s="0">
    <v>212</v>
    <v>5</v>
  </rv>
  <rv s="0">
    <v>213</v>
    <v>5</v>
  </rv>
  <rv s="0">
    <v>214</v>
    <v>5</v>
  </rv>
  <rv s="0">
    <v>215</v>
    <v>5</v>
  </rv>
  <rv s="0">
    <v>216</v>
    <v>5</v>
  </rv>
  <rv s="0">
    <v>36</v>
    <v>5</v>
  </rv>
  <rv s="0">
    <v>37</v>
    <v>5</v>
  </rv>
  <rv s="0">
    <v>105</v>
    <v>5</v>
  </rv>
  <rv s="0">
    <v>217</v>
    <v>5</v>
  </rv>
  <rv s="0">
    <v>218</v>
    <v>5</v>
  </rv>
  <rv s="0">
    <v>103</v>
    <v>5</v>
  </rv>
  <rv s="0">
    <v>219</v>
    <v>5</v>
  </rv>
  <rv s="0">
    <v>71</v>
    <v>5</v>
  </rv>
  <rv s="0">
    <v>45</v>
    <v>5</v>
  </rv>
  <rv s="0">
    <v>220</v>
    <v>5</v>
  </rv>
  <rv s="0">
    <v>221</v>
    <v>5</v>
  </rv>
  <rv s="0">
    <v>222</v>
    <v>5</v>
  </rv>
  <rv s="0">
    <v>223</v>
    <v>5</v>
  </rv>
  <rv s="0">
    <v>224</v>
    <v>5</v>
  </rv>
  <rv s="0">
    <v>225</v>
    <v>5</v>
  </rv>
  <rv s="0">
    <v>226</v>
    <v>5</v>
  </rv>
  <rv s="0">
    <v>74</v>
    <v>5</v>
  </rv>
  <rv s="0">
    <v>111</v>
    <v>5</v>
  </rv>
  <rv s="0">
    <v>227</v>
    <v>5</v>
  </rv>
  <rv s="0">
    <v>228</v>
    <v>5</v>
  </rv>
  <rv s="0">
    <v>229</v>
    <v>5</v>
  </rv>
  <rv s="0">
    <v>230</v>
    <v>5</v>
  </rv>
  <rv s="0">
    <v>231</v>
    <v>5</v>
  </rv>
  <rv s="0">
    <v>232</v>
    <v>5</v>
  </rv>
  <rv s="0">
    <v>233</v>
    <v>5</v>
  </rv>
  <rv s="0">
    <v>234</v>
    <v>5</v>
  </rv>
  <rv s="0">
    <v>235</v>
    <v>5</v>
  </rv>
  <rv s="0">
    <v>236</v>
    <v>5</v>
  </rv>
  <rv s="0">
    <v>237</v>
    <v>5</v>
  </rv>
  <rv s="0">
    <v>238</v>
    <v>5</v>
  </rv>
  <rv s="0">
    <v>239</v>
    <v>5</v>
  </rv>
  <rv s="0">
    <v>112</v>
    <v>5</v>
  </rv>
  <rv s="0">
    <v>240</v>
    <v>5</v>
  </rv>
  <rv s="0">
    <v>241</v>
    <v>5</v>
  </rv>
  <rv s="0">
    <v>242</v>
    <v>5</v>
  </rv>
  <rv s="0">
    <v>243</v>
    <v>5</v>
  </rv>
  <rv s="0">
    <v>244</v>
    <v>5</v>
  </rv>
  <rv s="0">
    <v>245</v>
    <v>5</v>
  </rv>
  <rv s="0">
    <v>246</v>
    <v>5</v>
  </rv>
  <rv s="0">
    <v>247</v>
    <v>5</v>
  </rv>
  <rv s="0">
    <v>248</v>
    <v>5</v>
  </rv>
  <rv s="0">
    <v>249</v>
    <v>5</v>
  </rv>
  <rv s="0">
    <v>250</v>
    <v>5</v>
  </rv>
  <rv s="0">
    <v>251</v>
    <v>5</v>
  </rv>
  <rv s="0">
    <v>252</v>
    <v>5</v>
  </rv>
  <rv s="0">
    <v>253</v>
    <v>5</v>
  </rv>
  <rv s="0">
    <v>254</v>
    <v>5</v>
  </rv>
  <rv s="0">
    <v>255</v>
    <v>5</v>
  </rv>
  <rv s="0">
    <v>256</v>
    <v>5</v>
  </rv>
  <rv s="0">
    <v>257</v>
    <v>5</v>
  </rv>
  <rv s="0">
    <v>258</v>
    <v>5</v>
  </rv>
  <rv s="0">
    <v>259</v>
    <v>5</v>
  </rv>
  <rv s="0">
    <v>260</v>
    <v>5</v>
  </rv>
  <rv s="0">
    <v>261</v>
    <v>5</v>
  </rv>
  <rv s="0">
    <v>262</v>
    <v>5</v>
  </rv>
  <rv s="0">
    <v>263</v>
    <v>5</v>
  </rv>
  <rv s="0">
    <v>264</v>
    <v>5</v>
  </rv>
  <rv s="0">
    <v>117</v>
    <v>5</v>
  </rv>
  <rv s="0">
    <v>265</v>
    <v>5</v>
  </rv>
  <rv s="0">
    <v>266</v>
    <v>5</v>
  </rv>
  <rv s="0">
    <v>267</v>
    <v>5</v>
  </rv>
  <rv s="0">
    <v>268</v>
    <v>5</v>
  </rv>
  <rv s="0">
    <v>269</v>
    <v>5</v>
  </rv>
  <rv s="0">
    <v>270</v>
    <v>5</v>
  </rv>
  <rv s="0">
    <v>271</v>
    <v>5</v>
  </rv>
  <rv s="0">
    <v>272</v>
    <v>5</v>
  </rv>
  <rv s="0">
    <v>273</v>
    <v>5</v>
  </rv>
  <rv s="0">
    <v>274</v>
    <v>5</v>
  </rv>
  <rv s="0">
    <v>275</v>
    <v>5</v>
  </rv>
  <rv s="0">
    <v>276</v>
    <v>5</v>
  </rv>
  <rv s="0">
    <v>277</v>
    <v>5</v>
  </rv>
  <rv s="0">
    <v>118</v>
    <v>5</v>
  </rv>
  <rv s="0">
    <v>278</v>
    <v>5</v>
  </rv>
  <rv s="0">
    <v>279</v>
    <v>5</v>
  </rv>
  <rv s="0">
    <v>280</v>
    <v>5</v>
  </rv>
  <rv s="0">
    <v>281</v>
    <v>5</v>
  </rv>
  <rv s="0">
    <v>282</v>
    <v>5</v>
  </rv>
  <rv s="0">
    <v>283</v>
    <v>5</v>
  </rv>
  <rv s="0">
    <v>284</v>
    <v>5</v>
  </rv>
  <rv s="0">
    <v>285</v>
    <v>5</v>
  </rv>
  <rv s="0">
    <v>286</v>
    <v>5</v>
  </rv>
  <rv s="0">
    <v>287</v>
    <v>5</v>
  </rv>
  <rv s="0">
    <v>288</v>
    <v>5</v>
  </rv>
  <rv s="0">
    <v>289</v>
    <v>5</v>
  </rv>
  <rv s="0">
    <v>290</v>
    <v>5</v>
  </rv>
  <rv s="0">
    <v>119</v>
    <v>5</v>
  </rv>
  <rv s="0">
    <v>291</v>
    <v>5</v>
  </rv>
  <rv s="0">
    <v>292</v>
    <v>5</v>
  </rv>
  <rv s="0">
    <v>293</v>
    <v>5</v>
  </rv>
  <rv s="0">
    <v>294</v>
    <v>5</v>
  </rv>
  <rv s="0">
    <v>295</v>
    <v>5</v>
  </rv>
  <rv s="0">
    <v>296</v>
    <v>5</v>
  </rv>
  <rv s="0">
    <v>297</v>
    <v>5</v>
  </rv>
  <rv s="0">
    <v>298</v>
    <v>5</v>
  </rv>
  <rv s="0">
    <v>299</v>
    <v>5</v>
  </rv>
  <rv s="0">
    <v>300</v>
    <v>5</v>
  </rv>
  <rv s="0">
    <v>301</v>
    <v>5</v>
  </rv>
  <rv s="0">
    <v>302</v>
    <v>5</v>
  </rv>
  <rv s="0">
    <v>113</v>
    <v>5</v>
  </rv>
  <rv s="0">
    <v>303</v>
    <v>5</v>
  </rv>
  <rv s="0">
    <v>304</v>
    <v>5</v>
  </rv>
  <rv s="0">
    <v>305</v>
    <v>5</v>
  </rv>
  <rv s="0">
    <v>306</v>
    <v>5</v>
  </rv>
  <rv s="0">
    <v>307</v>
    <v>5</v>
  </rv>
  <rv s="0">
    <v>308</v>
    <v>5</v>
  </rv>
  <rv s="0">
    <v>309</v>
    <v>5</v>
  </rv>
  <rv s="0">
    <v>310</v>
    <v>5</v>
  </rv>
  <rv s="0">
    <v>311</v>
    <v>5</v>
  </rv>
  <rv s="0">
    <v>312</v>
    <v>5</v>
  </rv>
  <rv s="0">
    <v>313</v>
    <v>5</v>
  </rv>
  <rv s="0">
    <v>114</v>
    <v>5</v>
  </rv>
  <rv s="0">
    <v>314</v>
    <v>5</v>
  </rv>
  <rv s="0">
    <v>315</v>
    <v>5</v>
  </rv>
  <rv s="0">
    <v>316</v>
    <v>5</v>
  </rv>
  <rv s="0">
    <v>317</v>
    <v>5</v>
  </rv>
  <rv s="0">
    <v>318</v>
    <v>5</v>
  </rv>
  <rv s="0">
    <v>319</v>
    <v>5</v>
  </rv>
  <rv s="0">
    <v>320</v>
    <v>5</v>
  </rv>
  <rv s="0">
    <v>321</v>
    <v>5</v>
  </rv>
  <rv s="0">
    <v>322</v>
    <v>5</v>
  </rv>
  <rv s="0">
    <v>323</v>
    <v>5</v>
  </rv>
  <rv s="0">
    <v>324</v>
    <v>5</v>
  </rv>
  <rv s="0">
    <v>123</v>
    <v>5</v>
  </rv>
  <rv s="0">
    <v>325</v>
    <v>5</v>
  </rv>
  <rv s="0">
    <v>326</v>
    <v>5</v>
  </rv>
  <rv s="0">
    <v>327</v>
    <v>5</v>
  </rv>
  <rv s="0">
    <v>328</v>
    <v>5</v>
  </rv>
  <rv s="0">
    <v>329</v>
    <v>5</v>
  </rv>
  <rv s="0">
    <v>330</v>
    <v>5</v>
  </rv>
  <rv s="0">
    <v>331</v>
    <v>5</v>
  </rv>
  <rv s="0">
    <v>332</v>
    <v>5</v>
  </rv>
  <rv s="0">
    <v>333</v>
    <v>5</v>
  </rv>
  <rv s="0">
    <v>334</v>
    <v>5</v>
  </rv>
  <rv s="0">
    <v>335</v>
    <v>5</v>
  </rv>
  <rv s="0">
    <v>336</v>
    <v>5</v>
  </rv>
  <rv s="0">
    <v>124</v>
    <v>5</v>
  </rv>
  <rv s="0">
    <v>337</v>
    <v>5</v>
  </rv>
  <rv s="0">
    <v>338</v>
    <v>5</v>
  </rv>
  <rv s="0">
    <v>339</v>
    <v>5</v>
  </rv>
  <rv s="0">
    <v>340</v>
    <v>5</v>
  </rv>
  <rv s="0">
    <v>341</v>
    <v>5</v>
  </rv>
  <rv s="0">
    <v>342</v>
    <v>5</v>
  </rv>
  <rv s="0">
    <v>343</v>
    <v>5</v>
  </rv>
  <rv s="0">
    <v>344</v>
    <v>5</v>
  </rv>
  <rv s="0">
    <v>345</v>
    <v>5</v>
  </rv>
  <rv s="0">
    <v>346</v>
    <v>5</v>
  </rv>
  <rv s="0">
    <v>347</v>
    <v>5</v>
  </rv>
  <rv s="0">
    <v>125</v>
    <v>5</v>
  </rv>
  <rv s="0">
    <v>348</v>
    <v>5</v>
  </rv>
  <rv s="0">
    <v>349</v>
    <v>5</v>
  </rv>
  <rv s="0">
    <v>350</v>
    <v>5</v>
  </rv>
  <rv s="0">
    <v>351</v>
    <v>5</v>
  </rv>
  <rv s="0">
    <v>352</v>
    <v>5</v>
  </rv>
  <rv s="0">
    <v>353</v>
    <v>5</v>
  </rv>
  <rv s="0">
    <v>354</v>
    <v>5</v>
  </rv>
  <rv s="0">
    <v>355</v>
    <v>5</v>
  </rv>
  <rv s="0">
    <v>356</v>
    <v>5</v>
  </rv>
  <rv s="0">
    <v>357</v>
    <v>5</v>
  </rv>
  <rv s="0">
    <v>358</v>
    <v>5</v>
  </rv>
  <rv s="0">
    <v>120</v>
    <v>5</v>
  </rv>
  <rv s="0">
    <v>359</v>
    <v>5</v>
  </rv>
  <rv s="0">
    <v>360</v>
    <v>5</v>
  </rv>
  <rv s="0">
    <v>361</v>
    <v>5</v>
  </rv>
  <rv s="0">
    <v>362</v>
    <v>5</v>
  </rv>
  <rv s="0">
    <v>363</v>
    <v>5</v>
  </rv>
  <rv s="0">
    <v>364</v>
    <v>5</v>
  </rv>
  <rv s="0">
    <v>365</v>
    <v>5</v>
  </rv>
  <rv s="0">
    <v>366</v>
    <v>5</v>
  </rv>
  <rv s="0">
    <v>367</v>
    <v>5</v>
  </rv>
  <rv s="0">
    <v>368</v>
    <v>5</v>
  </rv>
  <rv s="0">
    <v>369</v>
    <v>5</v>
  </rv>
  <rv s="0">
    <v>370</v>
    <v>5</v>
  </rv>
  <rv s="0">
    <v>121</v>
    <v>5</v>
  </rv>
  <rv s="0">
    <v>371</v>
    <v>5</v>
  </rv>
  <rv s="0">
    <v>372</v>
    <v>5</v>
  </rv>
  <rv s="0">
    <v>373</v>
    <v>5</v>
  </rv>
  <rv s="0">
    <v>374</v>
    <v>5</v>
  </rv>
  <rv s="0">
    <v>375</v>
    <v>5</v>
  </rv>
  <rv s="0">
    <v>376</v>
    <v>5</v>
  </rv>
  <rv s="0">
    <v>377</v>
    <v>5</v>
  </rv>
  <rv s="0">
    <v>378</v>
    <v>5</v>
  </rv>
  <rv s="0">
    <v>379</v>
    <v>5</v>
  </rv>
  <rv s="0">
    <v>380</v>
    <v>5</v>
  </rv>
  <rv s="0">
    <v>381</v>
    <v>5</v>
  </rv>
  <rv s="0">
    <v>382</v>
    <v>5</v>
  </rv>
  <rv s="0">
    <v>122</v>
    <v>5</v>
  </rv>
  <rv s="0">
    <v>383</v>
    <v>5</v>
  </rv>
  <rv s="0">
    <v>384</v>
    <v>5</v>
  </rv>
  <rv s="0">
    <v>385</v>
    <v>5</v>
  </rv>
  <rv s="0">
    <v>386</v>
    <v>5</v>
  </rv>
  <rv s="0">
    <v>387</v>
    <v>5</v>
  </rv>
  <rv s="0">
    <v>388</v>
    <v>5</v>
  </rv>
  <rv s="0">
    <v>389</v>
    <v>5</v>
  </rv>
  <rv s="0">
    <v>390</v>
    <v>5</v>
  </rv>
  <rv s="0">
    <v>391</v>
    <v>5</v>
  </rv>
  <rv s="0">
    <v>392</v>
    <v>5</v>
  </rv>
  <rv s="0">
    <v>393</v>
    <v>5</v>
  </rv>
  <rv s="0">
    <v>115</v>
    <v>5</v>
  </rv>
  <rv s="0">
    <v>394</v>
    <v>5</v>
  </rv>
  <rv s="0">
    <v>395</v>
    <v>5</v>
  </rv>
  <rv s="0">
    <v>396</v>
    <v>5</v>
  </rv>
  <rv s="0">
    <v>397</v>
    <v>5</v>
  </rv>
  <rv s="0">
    <v>398</v>
    <v>5</v>
  </rv>
  <rv s="0">
    <v>399</v>
    <v>5</v>
  </rv>
  <rv s="0">
    <v>400</v>
    <v>5</v>
  </rv>
  <rv s="0">
    <v>401</v>
    <v>5</v>
  </rv>
  <rv s="0">
    <v>402</v>
    <v>5</v>
  </rv>
  <rv s="0">
    <v>403</v>
    <v>5</v>
  </rv>
  <rv s="0">
    <v>126</v>
    <v>5</v>
  </rv>
  <rv s="0">
    <v>404</v>
    <v>5</v>
  </rv>
  <rv s="0">
    <v>405</v>
    <v>5</v>
  </rv>
  <rv s="0">
    <v>406</v>
    <v>5</v>
  </rv>
  <rv s="0">
    <v>407</v>
    <v>5</v>
  </rv>
  <rv s="0">
    <v>408</v>
    <v>5</v>
  </rv>
  <rv s="0">
    <v>409</v>
    <v>5</v>
  </rv>
  <rv s="0">
    <v>410</v>
    <v>5</v>
  </rv>
  <rv s="0">
    <v>411</v>
    <v>5</v>
  </rv>
  <rv s="0">
    <v>412</v>
    <v>5</v>
  </rv>
  <rv s="0">
    <v>413</v>
    <v>5</v>
  </rv>
  <rv s="0">
    <v>414</v>
    <v>5</v>
  </rv>
  <rv s="0">
    <v>127</v>
    <v>5</v>
  </rv>
  <rv s="0">
    <v>415</v>
    <v>5</v>
  </rv>
  <rv s="0">
    <v>27</v>
    <v>5</v>
  </rv>
  <rv s="0">
    <v>416</v>
    <v>5</v>
  </rv>
  <rv s="0">
    <v>417</v>
    <v>5</v>
  </rv>
  <rv s="0">
    <v>418</v>
    <v>5</v>
  </rv>
  <rv s="0">
    <v>419</v>
    <v>5</v>
  </rv>
  <rv s="0">
    <v>80</v>
    <v>5</v>
  </rv>
  <rv s="0">
    <v>21</v>
    <v>5</v>
  </rv>
  <rv s="0">
    <v>22</v>
    <v>5</v>
  </rv>
  <rv s="0">
    <v>91</v>
    <v>5</v>
  </rv>
  <rv s="0">
    <v>102</v>
    <v>5</v>
  </rv>
  <rv s="0">
    <v>100</v>
    <v>5</v>
  </rv>
  <rv s="0">
    <v>92</v>
    <v>5</v>
  </rv>
  <rv s="0">
    <v>93</v>
    <v>5</v>
  </rv>
  <rv s="0">
    <v>420</v>
    <v>5</v>
  </rv>
  <rv s="0">
    <v>421</v>
    <v>5</v>
  </rv>
  <rv s="0">
    <v>422</v>
    <v>5</v>
  </rv>
  <rv s="0">
    <v>423</v>
    <v>5</v>
  </rv>
  <rv s="0">
    <v>424</v>
    <v>5</v>
  </rv>
  <rv s="0">
    <v>425</v>
    <v>5</v>
  </rv>
  <rv s="0">
    <v>426</v>
    <v>5</v>
  </rv>
  <rv s="0">
    <v>427</v>
    <v>5</v>
  </rv>
  <rv s="0">
    <v>428</v>
    <v>5</v>
  </rv>
  <rv s="0">
    <v>429</v>
    <v>5</v>
  </rv>
  <rv s="0">
    <v>430</v>
    <v>5</v>
  </rv>
  <rv s="0">
    <v>431</v>
    <v>5</v>
  </rv>
  <rv s="0">
    <v>432</v>
    <v>5</v>
  </rv>
  <rv s="0">
    <v>94</v>
    <v>5</v>
  </rv>
  <rv s="0">
    <v>433</v>
    <v>5</v>
  </rv>
  <rv s="0">
    <v>434</v>
    <v>5</v>
  </rv>
  <rv s="0">
    <v>435</v>
    <v>5</v>
  </rv>
  <rv s="0">
    <v>436</v>
    <v>5</v>
  </rv>
  <rv s="0">
    <v>437</v>
    <v>5</v>
  </rv>
  <rv s="0">
    <v>438</v>
    <v>5</v>
  </rv>
  <rv s="0">
    <v>439</v>
    <v>5</v>
  </rv>
  <rv s="0">
    <v>440</v>
    <v>5</v>
  </rv>
  <rv s="0">
    <v>441</v>
    <v>5</v>
  </rv>
  <rv s="0">
    <v>442</v>
    <v>5</v>
  </rv>
  <rv s="0">
    <v>443</v>
    <v>5</v>
  </rv>
  <rv s="0">
    <v>444</v>
    <v>5</v>
  </rv>
  <rv s="0">
    <v>445</v>
    <v>5</v>
  </rv>
  <rv s="0">
    <v>95</v>
    <v>5</v>
  </rv>
  <rv s="0">
    <v>98</v>
    <v>5</v>
  </rv>
  <rv s="0">
    <v>97</v>
    <v>5</v>
  </rv>
  <rv s="0">
    <v>72</v>
    <v>5</v>
  </rv>
  <rv s="0">
    <v>96</v>
    <v>5</v>
  </rv>
  <rv s="0">
    <v>85</v>
    <v>5</v>
  </rv>
  <rv s="0">
    <v>86</v>
    <v>5</v>
  </rv>
  <rv s="0">
    <v>87</v>
    <v>5</v>
  </rv>
  <rv s="0">
    <v>90</v>
    <v>5</v>
  </rv>
  <rv s="0">
    <v>89</v>
    <v>5</v>
  </rv>
  <rv s="0">
    <v>88</v>
    <v>5</v>
  </rv>
  <rv s="0">
    <v>446</v>
    <v>5</v>
  </rv>
  <rv s="0">
    <v>447</v>
    <v>5</v>
  </rv>
  <rv s="0">
    <v>128</v>
    <v>5</v>
  </rv>
  <rv s="0">
    <v>448</v>
    <v>5</v>
  </rv>
  <rv s="0">
    <v>449</v>
    <v>5</v>
  </rv>
  <rv s="0">
    <v>450</v>
    <v>5</v>
  </rv>
  <rv s="0">
    <v>451</v>
    <v>5</v>
  </rv>
  <rv s="0">
    <v>131</v>
    <v>5</v>
  </rv>
  <rv s="0">
    <v>452</v>
    <v>5</v>
  </rv>
  <rv s="0">
    <v>453</v>
    <v>5</v>
  </rv>
  <rv s="0">
    <v>454</v>
    <v>5</v>
  </rv>
  <rv s="0">
    <v>455</v>
    <v>5</v>
  </rv>
  <rv s="0">
    <v>130</v>
    <v>5</v>
  </rv>
  <rv s="0">
    <v>456</v>
    <v>5</v>
  </rv>
  <rv s="0">
    <v>457</v>
    <v>5</v>
  </rv>
  <rv s="0">
    <v>458</v>
    <v>5</v>
  </rv>
  <rv s="0">
    <v>133</v>
    <v>5</v>
  </rv>
  <rv s="0">
    <v>459</v>
    <v>5</v>
  </rv>
  <rv s="0">
    <v>460</v>
    <v>5</v>
  </rv>
  <rv s="0">
    <v>461</v>
    <v>5</v>
  </rv>
  <rv s="0">
    <v>462</v>
    <v>5</v>
  </rv>
  <rv s="0">
    <v>129</v>
    <v>5</v>
  </rv>
  <rv s="0">
    <v>463</v>
    <v>5</v>
  </rv>
  <rv s="0">
    <v>464</v>
    <v>5</v>
  </rv>
  <rv s="0">
    <v>465</v>
    <v>5</v>
  </rv>
  <rv s="0">
    <v>466</v>
    <v>5</v>
  </rv>
  <rv s="0">
    <v>132</v>
    <v>5</v>
  </rv>
  <rv s="0">
    <v>467</v>
    <v>5</v>
  </rv>
  <rv s="0">
    <v>468</v>
    <v>5</v>
  </rv>
  <rv s="0">
    <v>108</v>
    <v>5</v>
  </rv>
  <rv s="0">
    <v>109</v>
    <v>5</v>
  </rv>
  <rv s="0">
    <v>106</v>
    <v>5</v>
  </rv>
  <rv s="0">
    <v>107</v>
    <v>5</v>
  </rv>
  <rv s="0">
    <v>469</v>
    <v>5</v>
  </rv>
  <rv s="0">
    <v>470</v>
    <v>5</v>
  </rv>
  <rv s="0">
    <v>471</v>
    <v>5</v>
  </rv>
  <rv s="0">
    <v>472</v>
    <v>5</v>
  </rv>
  <rv s="0">
    <v>81</v>
    <v>5</v>
  </rv>
  <rv s="0">
    <v>473</v>
    <v>5</v>
  </rv>
  <rv s="0">
    <v>474</v>
    <v>5</v>
  </rv>
  <rv s="0">
    <v>475</v>
    <v>5</v>
  </rv>
  <rv s="0">
    <v>476</v>
    <v>5</v>
  </rv>
  <rv s="0">
    <v>82</v>
    <v>5</v>
  </rv>
  <rv s="0">
    <v>19</v>
    <v>5</v>
  </rv>
  <rv s="0">
    <v>20</v>
    <v>5</v>
  </rv>
  <rv s="0">
    <v>47</v>
    <v>5</v>
  </rv>
  <rv s="0">
    <v>31</v>
    <v>5</v>
  </rv>
  <rv s="0">
    <v>32</v>
    <v>5</v>
  </rv>
  <rv s="0">
    <v>24</v>
    <v>5</v>
  </rv>
  <rv s="0">
    <v>26</v>
    <v>5</v>
  </rv>
  <rv s="0">
    <v>23</v>
    <v>5</v>
  </rv>
  <rv s="0">
    <v>25</v>
    <v>5</v>
  </rv>
  <rv s="0">
    <v>99</v>
    <v>5</v>
  </rv>
  <rv s="0">
    <v>137</v>
    <v>5</v>
  </rv>
  <rv s="0">
    <v>15</v>
    <v>5</v>
  </rv>
  <rv s="0">
    <v>16</v>
    <v>5</v>
  </rv>
  <rv s="0">
    <v>17</v>
    <v>5</v>
  </rv>
  <rv s="0">
    <v>18</v>
    <v>5</v>
  </rv>
  <rv s="0">
    <v>167</v>
    <v>5</v>
  </rv>
  <rv s="0">
    <v>160</v>
    <v>5</v>
  </rv>
  <rv s="0">
    <v>477</v>
    <v>5</v>
  </rv>
  <rv s="0">
    <v>161</v>
    <v>5</v>
  </rv>
  <rv s="0">
    <v>478</v>
    <v>5</v>
  </rv>
  <rv s="0">
    <v>165</v>
    <v>5</v>
  </rv>
  <rv s="0">
    <v>479</v>
    <v>5</v>
  </rv>
  <rv s="0">
    <v>168</v>
    <v>5</v>
  </rv>
  <rv s="0">
    <v>166</v>
    <v>5</v>
  </rv>
  <rv s="0">
    <v>48</v>
    <v>5</v>
  </rv>
  <rv s="0">
    <v>49</v>
    <v>5</v>
  </rv>
  <rv s="0">
    <v>50</v>
    <v>5</v>
  </rv>
  <rv s="0">
    <v>55</v>
    <v>5</v>
  </rv>
  <rv s="0">
    <v>480</v>
    <v>5</v>
  </rv>
  <rv s="0">
    <v>481</v>
    <v>5</v>
  </rv>
  <rv s="0">
    <v>482</v>
    <v>5</v>
  </rv>
  <rv s="0">
    <v>483</v>
    <v>5</v>
  </rv>
  <rv s="0">
    <v>484</v>
    <v>5</v>
  </rv>
  <rv s="0">
    <v>485</v>
    <v>5</v>
  </rv>
  <rv s="0">
    <v>486</v>
    <v>5</v>
  </rv>
  <rv s="0">
    <v>487</v>
    <v>5</v>
  </rv>
  <rv s="0">
    <v>488</v>
    <v>5</v>
  </rv>
  <rv s="0">
    <v>489</v>
    <v>5</v>
  </rv>
  <rv s="0">
    <v>56</v>
    <v>5</v>
  </rv>
  <rv s="0">
    <v>490</v>
    <v>5</v>
  </rv>
  <rv s="0">
    <v>491</v>
    <v>5</v>
  </rv>
  <rv s="0">
    <v>492</v>
    <v>5</v>
  </rv>
  <rv s="0">
    <v>493</v>
    <v>5</v>
  </rv>
  <rv s="0">
    <v>494</v>
    <v>5</v>
  </rv>
  <rv s="0">
    <v>495</v>
    <v>5</v>
  </rv>
  <rv s="0">
    <v>496</v>
    <v>5</v>
  </rv>
  <rv s="0">
    <v>497</v>
    <v>5</v>
  </rv>
  <rv s="0">
    <v>498</v>
    <v>5</v>
  </rv>
  <rv s="0">
    <v>499</v>
    <v>5</v>
  </rv>
  <rv s="0">
    <v>57</v>
    <v>5</v>
  </rv>
  <rv s="0">
    <v>500</v>
    <v>5</v>
  </rv>
  <rv s="0">
    <v>501</v>
    <v>5</v>
  </rv>
  <rv s="0">
    <v>51</v>
    <v>5</v>
  </rv>
  <rv s="0">
    <v>502</v>
    <v>5</v>
  </rv>
  <rv s="0">
    <v>503</v>
    <v>5</v>
  </rv>
  <rv s="0">
    <v>504</v>
    <v>5</v>
  </rv>
  <rv s="0">
    <v>505</v>
    <v>5</v>
  </rv>
  <rv s="0">
    <v>506</v>
    <v>5</v>
  </rv>
  <rv s="0">
    <v>507</v>
    <v>5</v>
  </rv>
  <rv s="0">
    <v>508</v>
    <v>5</v>
  </rv>
  <rv s="0">
    <v>509</v>
    <v>5</v>
  </rv>
  <rv s="0">
    <v>510</v>
    <v>5</v>
  </rv>
  <rv s="0">
    <v>511</v>
    <v>5</v>
  </rv>
  <rv s="0">
    <v>52</v>
    <v>5</v>
  </rv>
  <rv s="0">
    <v>512</v>
    <v>5</v>
  </rv>
  <rv s="0">
    <v>513</v>
    <v>5</v>
  </rv>
  <rv s="0">
    <v>514</v>
    <v>5</v>
  </rv>
  <rv s="0">
    <v>515</v>
    <v>5</v>
  </rv>
  <rv s="0">
    <v>516</v>
    <v>5</v>
  </rv>
  <rv s="0">
    <v>517</v>
    <v>5</v>
  </rv>
  <rv s="0">
    <v>518</v>
    <v>5</v>
  </rv>
  <rv s="0">
    <v>519</v>
    <v>5</v>
  </rv>
  <rv s="0">
    <v>520</v>
    <v>5</v>
  </rv>
  <rv s="0">
    <v>521</v>
    <v>5</v>
  </rv>
  <rv s="0">
    <v>522</v>
    <v>5</v>
  </rv>
  <rv s="0">
    <v>53</v>
    <v>5</v>
  </rv>
  <rv s="0">
    <v>523</v>
    <v>5</v>
  </rv>
  <rv s="0">
    <v>524</v>
    <v>5</v>
  </rv>
  <rv s="0">
    <v>525</v>
    <v>5</v>
  </rv>
  <rv s="0">
    <v>526</v>
    <v>5</v>
  </rv>
  <rv s="0">
    <v>527</v>
    <v>5</v>
  </rv>
  <rv s="0">
    <v>528</v>
    <v>5</v>
  </rv>
  <rv s="0">
    <v>529</v>
    <v>5</v>
  </rv>
  <rv s="0">
    <v>530</v>
    <v>5</v>
  </rv>
  <rv s="0">
    <v>531</v>
    <v>5</v>
  </rv>
  <rv s="0">
    <v>532</v>
    <v>5</v>
  </rv>
  <rv s="0">
    <v>533</v>
    <v>5</v>
  </rv>
  <rv s="0">
    <v>54</v>
    <v>5</v>
  </rv>
  <rv s="0">
    <v>534</v>
    <v>5</v>
  </rv>
  <rv s="0">
    <v>535</v>
    <v>5</v>
  </rv>
  <rv s="0">
    <v>536</v>
    <v>5</v>
  </rv>
  <rv s="0">
    <v>537</v>
    <v>5</v>
  </rv>
  <rv s="0">
    <v>538</v>
    <v>5</v>
  </rv>
  <rv s="0">
    <v>539</v>
    <v>5</v>
  </rv>
  <rv s="0">
    <v>540</v>
    <v>5</v>
  </rv>
  <rv s="0">
    <v>541</v>
    <v>5</v>
  </rv>
  <rv s="0">
    <v>542</v>
    <v>5</v>
  </rv>
  <rv s="0">
    <v>543</v>
    <v>5</v>
  </rv>
  <rv s="0">
    <v>544</v>
    <v>5</v>
  </rv>
  <rv s="0">
    <v>151</v>
    <v>5</v>
  </rv>
  <rv s="0">
    <v>545</v>
    <v>5</v>
  </rv>
  <rv s="0">
    <v>152</v>
    <v>5</v>
  </rv>
  <rv s="0">
    <v>140</v>
    <v>5</v>
  </rv>
  <rv s="0">
    <v>138</v>
    <v>5</v>
  </rv>
  <rv s="0">
    <v>150</v>
    <v>5</v>
  </rv>
  <rv s="0">
    <v>149</v>
    <v>5</v>
  </rv>
  <rv s="0">
    <v>155</v>
    <v>5</v>
  </rv>
  <rv s="0">
    <v>135</v>
    <v>5</v>
  </rv>
  <rv s="0">
    <v>136</v>
    <v>5</v>
  </rv>
  <rv s="0">
    <v>546</v>
    <v>5</v>
  </rv>
  <rv s="0">
    <v>65</v>
    <v>5</v>
  </rv>
  <rv s="0">
    <v>547</v>
    <v>5</v>
  </rv>
  <rv s="0">
    <v>548</v>
    <v>5</v>
  </rv>
  <rv s="0">
    <v>14</v>
    <v>5</v>
  </rv>
  <rv s="0">
    <v>12</v>
    <v>5</v>
  </rv>
  <rv s="0">
    <v>13</v>
    <v>5</v>
  </rv>
  <rv s="0">
    <v>110</v>
    <v>5</v>
  </rv>
  <rv s="0">
    <v>1</v>
    <v>5</v>
  </rv>
  <rv s="0">
    <v>8</v>
    <v>5</v>
  </rv>
  <rv s="0">
    <v>6</v>
    <v>5</v>
  </rv>
  <rv s="0">
    <v>549</v>
    <v>5</v>
  </rv>
  <rv s="0">
    <v>64</v>
    <v>5</v>
  </rv>
  <rv s="0">
    <v>550</v>
    <v>5</v>
  </rv>
  <rv s="0">
    <v>551</v>
    <v>5</v>
  </rv>
  <rv s="0">
    <v>63</v>
    <v>5</v>
  </rv>
  <rv s="0">
    <v>552</v>
    <v>5</v>
  </rv>
  <rv s="0">
    <v>553</v>
    <v>5</v>
  </rv>
  <rv s="0">
    <v>554</v>
    <v>5</v>
  </rv>
  <rv s="0">
    <v>62</v>
    <v>5</v>
  </rv>
  <rv s="0">
    <v>555</v>
    <v>5</v>
  </rv>
  <rv s="0">
    <v>556</v>
    <v>5</v>
  </rv>
  <rv s="0">
    <v>59</v>
    <v>5</v>
  </rv>
  <rv s="0">
    <v>557</v>
    <v>5</v>
  </rv>
  <rv s="0">
    <v>558</v>
    <v>5</v>
  </rv>
  <rv s="0">
    <v>58</v>
    <v>5</v>
  </rv>
  <rv s="0">
    <v>559</v>
    <v>5</v>
  </rv>
  <rv s="0">
    <v>560</v>
    <v>5</v>
  </rv>
  <rv s="0">
    <v>61</v>
    <v>5</v>
  </rv>
  <rv s="0">
    <v>561</v>
    <v>5</v>
  </rv>
  <rv s="0">
    <v>562</v>
    <v>5</v>
  </rv>
  <rv s="0">
    <v>60</v>
    <v>5</v>
  </rv>
  <rv s="0">
    <v>563</v>
    <v>5</v>
  </rv>
  <rv s="0">
    <v>134</v>
    <v>5</v>
  </rv>
  <rv s="0">
    <v>564</v>
    <v>5</v>
  </rv>
  <rv s="0">
    <v>69</v>
    <v>5</v>
  </rv>
  <rv s="0">
    <v>565</v>
    <v>5</v>
  </rv>
  <rv s="0">
    <v>566</v>
    <v>5</v>
  </rv>
  <rv s="0">
    <v>66</v>
    <v>5</v>
  </rv>
  <rv s="0">
    <v>567</v>
    <v>5</v>
  </rv>
  <rv s="0">
    <v>568</v>
    <v>5</v>
  </rv>
  <rv s="0">
    <v>68</v>
    <v>5</v>
  </rv>
  <rv s="0">
    <v>569</v>
    <v>5</v>
  </rv>
  <rv s="0">
    <v>570</v>
    <v>5</v>
  </rv>
  <rv s="0">
    <v>67</v>
    <v>5</v>
  </rv>
  <rv s="0">
    <v>571</v>
    <v>5</v>
  </rv>
  <rv s="0">
    <v>572</v>
    <v>5</v>
  </rv>
  <rv s="0">
    <v>70</v>
    <v>5</v>
  </rv>
  <rv s="0">
    <v>573</v>
    <v>5</v>
  </rv>
  <rv s="0">
    <v>147</v>
    <v>5</v>
  </rv>
  <rv s="0">
    <v>148</v>
    <v>5</v>
  </rv>
  <rv s="0">
    <v>144</v>
    <v>5</v>
  </rv>
  <rv s="0">
    <v>574</v>
    <v>5</v>
  </rv>
  <rv s="0">
    <v>575</v>
    <v>5</v>
  </rv>
  <rv s="0">
    <v>576</v>
    <v>5</v>
  </rv>
  <rv s="0">
    <v>577</v>
    <v>5</v>
  </rv>
  <rv s="0">
    <v>145</v>
    <v>5</v>
  </rv>
  <rv s="0">
    <v>578</v>
    <v>5</v>
  </rv>
  <rv s="0">
    <v>579</v>
    <v>5</v>
  </rv>
  <rv s="0">
    <v>79</v>
    <v>5</v>
  </rv>
  <rv s="0">
    <v>75</v>
    <v>5</v>
  </rv>
  <rv s="0">
    <v>10</v>
    <v>5</v>
  </rv>
  <rv s="0">
    <v>77</v>
    <v>5</v>
  </rv>
  <rv s="0">
    <v>78</v>
    <v>5</v>
  </rv>
  <rv s="0">
    <v>76</v>
    <v>5</v>
  </rv>
  <rv s="0">
    <v>84</v>
    <v>5</v>
  </rv>
  <rv s="0">
    <v>170</v>
    <v>5</v>
  </rv>
  <rv s="0">
    <v>580</v>
    <v>5</v>
  </rv>
  <rv s="0">
    <v>581</v>
    <v>5</v>
  </rv>
  <rv s="0">
    <v>582</v>
    <v>5</v>
  </rv>
  <rv s="0">
    <v>583</v>
    <v>5</v>
  </rv>
  <rv s="0">
    <v>584</v>
    <v>5</v>
  </rv>
  <rv s="0">
    <v>585</v>
    <v>5</v>
  </rv>
  <rv s="0">
    <v>586</v>
    <v>5</v>
  </rv>
  <rv s="0">
    <v>587</v>
    <v>5</v>
  </rv>
  <rv s="0">
    <v>588</v>
    <v>5</v>
  </rv>
  <rv s="0">
    <v>589</v>
    <v>5</v>
  </rv>
  <rv s="0">
    <v>590</v>
    <v>5</v>
  </rv>
  <rv s="0">
    <v>591</v>
    <v>5</v>
  </rv>
  <rv s="0">
    <v>592</v>
    <v>5</v>
  </rv>
  <rv s="0">
    <v>593</v>
    <v>5</v>
  </rv>
  <rv s="0">
    <v>594</v>
    <v>5</v>
  </rv>
  <rv s="0">
    <v>595</v>
    <v>5</v>
  </rv>
  <rv s="0">
    <v>596</v>
    <v>5</v>
  </rv>
  <rv s="0">
    <v>597</v>
    <v>5</v>
  </rv>
  <rv s="0">
    <v>598</v>
    <v>5</v>
  </rv>
  <rv s="0">
    <v>599</v>
    <v>5</v>
  </rv>
  <rv s="0">
    <v>600</v>
    <v>5</v>
  </rv>
  <rv s="0">
    <v>601</v>
    <v>5</v>
  </rv>
  <rv s="0">
    <v>602</v>
    <v>5</v>
  </rv>
  <rv s="0">
    <v>603</v>
    <v>5</v>
  </rv>
  <rv s="0">
    <v>604</v>
    <v>5</v>
  </rv>
  <rv s="0">
    <v>605</v>
    <v>5</v>
  </rv>
  <rv s="0">
    <v>606</v>
    <v>5</v>
  </rv>
  <rv s="0">
    <v>607</v>
    <v>5</v>
  </rv>
  <rv s="0">
    <v>608</v>
    <v>5</v>
  </rv>
  <rv s="0">
    <v>609</v>
    <v>5</v>
  </rv>
  <rv s="0">
    <v>610</v>
    <v>5</v>
  </rv>
  <rv s="0">
    <v>611</v>
    <v>5</v>
  </rv>
  <rv s="0">
    <v>612</v>
    <v>5</v>
  </rv>
  <rv s="0">
    <v>613</v>
    <v>5</v>
  </rv>
  <rv s="0">
    <v>614</v>
    <v>5</v>
  </rv>
  <rv s="0">
    <v>615</v>
    <v>5</v>
  </rv>
  <rv s="0">
    <v>616</v>
    <v>5</v>
  </rv>
  <rv s="0">
    <v>617</v>
    <v>5</v>
  </rv>
  <rv s="0">
    <v>618</v>
    <v>5</v>
  </rv>
  <rv s="0">
    <v>619</v>
    <v>5</v>
  </rv>
  <rv s="0">
    <v>620</v>
    <v>5</v>
  </rv>
  <rv s="0">
    <v>621</v>
    <v>5</v>
  </rv>
  <rv s="0">
    <v>622</v>
    <v>5</v>
  </rv>
  <rv s="0">
    <v>623</v>
    <v>5</v>
  </rv>
  <rv s="0">
    <v>624</v>
    <v>5</v>
  </rv>
  <rv s="0">
    <v>625</v>
    <v>5</v>
  </rv>
  <rv s="0">
    <v>626</v>
    <v>5</v>
  </rv>
  <rv s="0">
    <v>627</v>
    <v>5</v>
  </rv>
  <rv s="0">
    <v>628</v>
    <v>5</v>
  </rv>
  <rv s="0">
    <v>171</v>
    <v>5</v>
  </rv>
  <rv s="0">
    <v>629</v>
    <v>5</v>
  </rv>
  <rv s="0">
    <v>630</v>
    <v>5</v>
  </rv>
  <rv s="0">
    <v>631</v>
    <v>5</v>
  </rv>
  <rv s="0">
    <v>632</v>
    <v>5</v>
  </rv>
  <rv s="0">
    <v>633</v>
    <v>5</v>
  </rv>
  <rv s="0">
    <v>634</v>
    <v>5</v>
  </rv>
  <rv s="0">
    <v>635</v>
    <v>5</v>
  </rv>
  <rv s="0">
    <v>636</v>
    <v>5</v>
  </rv>
  <rv s="0">
    <v>637</v>
    <v>5</v>
  </rv>
  <rv s="0">
    <v>638</v>
    <v>5</v>
  </rv>
  <rv s="0">
    <v>639</v>
    <v>5</v>
  </rv>
  <rv s="0">
    <v>640</v>
    <v>5</v>
  </rv>
  <rv s="0">
    <v>641</v>
    <v>5</v>
  </rv>
  <rv s="0">
    <v>642</v>
    <v>5</v>
  </rv>
  <rv s="0">
    <v>643</v>
    <v>5</v>
  </rv>
  <rv s="0">
    <v>644</v>
    <v>5</v>
  </rv>
  <rv s="0">
    <v>645</v>
    <v>5</v>
  </rv>
  <rv s="0">
    <v>646</v>
    <v>5</v>
  </rv>
  <rv s="0">
    <v>647</v>
    <v>5</v>
  </rv>
  <rv s="0">
    <v>648</v>
    <v>5</v>
  </rv>
  <rv s="0">
    <v>649</v>
    <v>5</v>
  </rv>
  <rv s="0">
    <v>650</v>
    <v>5</v>
  </rv>
  <rv s="0">
    <v>651</v>
    <v>5</v>
  </rv>
  <rv s="0">
    <v>652</v>
    <v>5</v>
  </rv>
  <rv s="0">
    <v>653</v>
    <v>5</v>
  </rv>
  <rv s="0">
    <v>654</v>
    <v>5</v>
  </rv>
  <rv s="0">
    <v>655</v>
    <v>5</v>
  </rv>
  <rv s="0">
    <v>656</v>
    <v>5</v>
  </rv>
  <rv s="0">
    <v>657</v>
    <v>5</v>
  </rv>
  <rv s="0">
    <v>658</v>
    <v>5</v>
  </rv>
  <rv s="0">
    <v>659</v>
    <v>5</v>
  </rv>
  <rv s="0">
    <v>660</v>
    <v>5</v>
  </rv>
  <rv s="0">
    <v>661</v>
    <v>5</v>
  </rv>
  <rv s="0">
    <v>662</v>
    <v>5</v>
  </rv>
  <rv s="0">
    <v>663</v>
    <v>5</v>
  </rv>
  <rv s="0">
    <v>664</v>
    <v>5</v>
  </rv>
  <rv s="0">
    <v>665</v>
    <v>5</v>
  </rv>
  <rv s="0">
    <v>666</v>
    <v>5</v>
  </rv>
  <rv s="0">
    <v>667</v>
    <v>5</v>
  </rv>
  <rv s="0">
    <v>668</v>
    <v>5</v>
  </rv>
  <rv s="0">
    <v>669</v>
    <v>5</v>
  </rv>
  <rv s="0">
    <v>670</v>
    <v>5</v>
  </rv>
  <rv s="0">
    <v>671</v>
    <v>5</v>
  </rv>
  <rv s="0">
    <v>672</v>
    <v>5</v>
  </rv>
  <rv s="0">
    <v>673</v>
    <v>5</v>
  </rv>
  <rv s="0">
    <v>674</v>
    <v>5</v>
  </rv>
  <rv s="0">
    <v>675</v>
    <v>5</v>
  </rv>
  <rv s="0">
    <v>676</v>
    <v>5</v>
  </rv>
  <rv s="0">
    <v>677</v>
    <v>5</v>
  </rv>
  <rv s="0">
    <v>678</v>
    <v>5</v>
  </rv>
  <rv s="0">
    <v>172</v>
    <v>5</v>
  </rv>
  <rv s="0">
    <v>679</v>
    <v>5</v>
  </rv>
  <rv s="0">
    <v>680</v>
    <v>5</v>
  </rv>
  <rv s="0">
    <v>681</v>
    <v>5</v>
  </rv>
  <rv s="0">
    <v>682</v>
    <v>5</v>
  </rv>
  <rv s="0">
    <v>683</v>
    <v>5</v>
  </rv>
  <rv s="0">
    <v>684</v>
    <v>5</v>
  </rv>
  <rv s="0">
    <v>685</v>
    <v>5</v>
  </rv>
  <rv s="0">
    <v>686</v>
    <v>5</v>
  </rv>
  <rv s="0">
    <v>687</v>
    <v>5</v>
  </rv>
  <rv s="0">
    <v>688</v>
    <v>5</v>
  </rv>
  <rv s="0">
    <v>689</v>
    <v>5</v>
  </rv>
  <rv s="0">
    <v>690</v>
    <v>5</v>
  </rv>
  <rv s="0">
    <v>691</v>
    <v>5</v>
  </rv>
  <rv s="0">
    <v>692</v>
    <v>5</v>
  </rv>
  <rv s="0">
    <v>693</v>
    <v>5</v>
  </rv>
  <rv s="0">
    <v>694</v>
    <v>5</v>
  </rv>
  <rv s="0">
    <v>695</v>
    <v>5</v>
  </rv>
  <rv s="0">
    <v>696</v>
    <v>5</v>
  </rv>
  <rv s="0">
    <v>697</v>
    <v>5</v>
  </rv>
  <rv s="0">
    <v>698</v>
    <v>5</v>
  </rv>
  <rv s="0">
    <v>699</v>
    <v>5</v>
  </rv>
  <rv s="0">
    <v>700</v>
    <v>5</v>
  </rv>
  <rv s="0">
    <v>701</v>
    <v>5</v>
  </rv>
  <rv s="0">
    <v>702</v>
    <v>5</v>
  </rv>
  <rv s="0">
    <v>703</v>
    <v>5</v>
  </rv>
  <rv s="0">
    <v>704</v>
    <v>5</v>
  </rv>
  <rv s="0">
    <v>705</v>
    <v>5</v>
  </rv>
  <rv s="0">
    <v>706</v>
    <v>5</v>
  </rv>
  <rv s="0">
    <v>707</v>
    <v>5</v>
  </rv>
  <rv s="0">
    <v>708</v>
    <v>5</v>
  </rv>
  <rv s="0">
    <v>709</v>
    <v>5</v>
  </rv>
  <rv s="0">
    <v>710</v>
    <v>5</v>
  </rv>
  <rv s="0">
    <v>711</v>
    <v>5</v>
  </rv>
  <rv s="0">
    <v>712</v>
    <v>5</v>
  </rv>
  <rv s="0">
    <v>713</v>
    <v>5</v>
  </rv>
  <rv s="0">
    <v>714</v>
    <v>5</v>
  </rv>
  <rv s="0">
    <v>715</v>
    <v>5</v>
  </rv>
  <rv s="0">
    <v>716</v>
    <v>5</v>
  </rv>
  <rv s="0">
    <v>717</v>
    <v>5</v>
  </rv>
  <rv s="0">
    <v>718</v>
    <v>5</v>
  </rv>
  <rv s="0">
    <v>719</v>
    <v>5</v>
  </rv>
  <rv s="0">
    <v>720</v>
    <v>5</v>
  </rv>
  <rv s="0">
    <v>721</v>
    <v>5</v>
  </rv>
  <rv s="0">
    <v>722</v>
    <v>5</v>
  </rv>
  <rv s="0">
    <v>723</v>
    <v>5</v>
  </rv>
  <rv s="0">
    <v>724</v>
    <v>5</v>
  </rv>
  <rv s="0">
    <v>725</v>
    <v>5</v>
  </rv>
  <rv s="0">
    <v>726</v>
    <v>5</v>
  </rv>
  <rv s="0">
    <v>727</v>
    <v>5</v>
  </rv>
  <rv s="0">
    <v>728</v>
    <v>5</v>
  </rv>
  <rv s="0">
    <v>173</v>
    <v>5</v>
  </rv>
  <rv s="0">
    <v>729</v>
    <v>5</v>
  </rv>
  <rv s="0">
    <v>730</v>
    <v>5</v>
  </rv>
  <rv s="0">
    <v>731</v>
    <v>5</v>
  </rv>
  <rv s="0">
    <v>732</v>
    <v>5</v>
  </rv>
  <rv s="0">
    <v>733</v>
    <v>5</v>
  </rv>
  <rv s="0">
    <v>734</v>
    <v>5</v>
  </rv>
  <rv s="0">
    <v>735</v>
    <v>5</v>
  </rv>
  <rv s="0">
    <v>736</v>
    <v>5</v>
  </rv>
  <rv s="0">
    <v>737</v>
    <v>5</v>
  </rv>
  <rv s="0">
    <v>738</v>
    <v>5</v>
  </rv>
  <rv s="0">
    <v>739</v>
    <v>5</v>
  </rv>
  <rv s="0">
    <v>740</v>
    <v>5</v>
  </rv>
  <rv s="0">
    <v>741</v>
    <v>5</v>
  </rv>
  <rv s="0">
    <v>742</v>
    <v>5</v>
  </rv>
  <rv s="0">
    <v>743</v>
    <v>5</v>
  </rv>
  <rv s="0">
    <v>744</v>
    <v>5</v>
  </rv>
  <rv s="0">
    <v>745</v>
    <v>5</v>
  </rv>
  <rv s="0">
    <v>746</v>
    <v>5</v>
  </rv>
  <rv s="0">
    <v>747</v>
    <v>5</v>
  </rv>
  <rv s="0">
    <v>748</v>
    <v>5</v>
  </rv>
  <rv s="0">
    <v>749</v>
    <v>5</v>
  </rv>
  <rv s="0">
    <v>750</v>
    <v>5</v>
  </rv>
  <rv s="0">
    <v>751</v>
    <v>5</v>
  </rv>
  <rv s="0">
    <v>752</v>
    <v>5</v>
  </rv>
  <rv s="0">
    <v>753</v>
    <v>5</v>
  </rv>
  <rv s="0">
    <v>754</v>
    <v>5</v>
  </rv>
  <rv s="0">
    <v>755</v>
    <v>5</v>
  </rv>
  <rv s="0">
    <v>756</v>
    <v>5</v>
  </rv>
  <rv s="0">
    <v>757</v>
    <v>5</v>
  </rv>
  <rv s="0">
    <v>758</v>
    <v>5</v>
  </rv>
  <rv s="0">
    <v>759</v>
    <v>5</v>
  </rv>
  <rv s="0">
    <v>760</v>
    <v>5</v>
  </rv>
  <rv s="0">
    <v>761</v>
    <v>5</v>
  </rv>
  <rv s="0">
    <v>762</v>
    <v>5</v>
  </rv>
  <rv s="0">
    <v>763</v>
    <v>5</v>
  </rv>
  <rv s="0">
    <v>764</v>
    <v>5</v>
  </rv>
  <rv s="0">
    <v>765</v>
    <v>5</v>
  </rv>
  <rv s="0">
    <v>766</v>
    <v>5</v>
  </rv>
  <rv s="0">
    <v>767</v>
    <v>5</v>
  </rv>
  <rv s="0">
    <v>768</v>
    <v>5</v>
  </rv>
  <rv s="0">
    <v>769</v>
    <v>5</v>
  </rv>
  <rv s="0">
    <v>770</v>
    <v>5</v>
  </rv>
  <rv s="0">
    <v>771</v>
    <v>5</v>
  </rv>
  <rv s="0">
    <v>772</v>
    <v>5</v>
  </rv>
  <rv s="0">
    <v>773</v>
    <v>5</v>
  </rv>
  <rv s="0">
    <v>774</v>
    <v>5</v>
  </rv>
  <rv s="0">
    <v>775</v>
    <v>5</v>
  </rv>
  <rv s="0">
    <v>776</v>
    <v>5</v>
  </rv>
  <rv s="0">
    <v>777</v>
    <v>5</v>
  </rv>
  <rv s="0">
    <v>174</v>
    <v>5</v>
  </rv>
  <rv s="0">
    <v>778</v>
    <v>5</v>
  </rv>
  <rv s="0">
    <v>779</v>
    <v>5</v>
  </rv>
  <rv s="0">
    <v>780</v>
    <v>5</v>
  </rv>
  <rv s="0">
    <v>781</v>
    <v>5</v>
  </rv>
  <rv s="0">
    <v>782</v>
    <v>5</v>
  </rv>
  <rv s="0">
    <v>783</v>
    <v>5</v>
  </rv>
  <rv s="0">
    <v>784</v>
    <v>5</v>
  </rv>
  <rv s="0">
    <v>785</v>
    <v>5</v>
  </rv>
  <rv s="0">
    <v>786</v>
    <v>5</v>
  </rv>
  <rv s="0">
    <v>787</v>
    <v>5</v>
  </rv>
  <rv s="0">
    <v>788</v>
    <v>5</v>
  </rv>
  <rv s="0">
    <v>789</v>
    <v>5</v>
  </rv>
  <rv s="0">
    <v>790</v>
    <v>5</v>
  </rv>
  <rv s="0">
    <v>791</v>
    <v>5</v>
  </rv>
  <rv s="0">
    <v>792</v>
    <v>5</v>
  </rv>
  <rv s="0">
    <v>793</v>
    <v>5</v>
  </rv>
  <rv s="0">
    <v>794</v>
    <v>5</v>
  </rv>
  <rv s="0">
    <v>795</v>
    <v>5</v>
  </rv>
  <rv s="0">
    <v>796</v>
    <v>5</v>
  </rv>
  <rv s="0">
    <v>797</v>
    <v>5</v>
  </rv>
  <rv s="0">
    <v>798</v>
    <v>5</v>
  </rv>
  <rv s="0">
    <v>799</v>
    <v>5</v>
  </rv>
  <rv s="0">
    <v>800</v>
    <v>5</v>
  </rv>
  <rv s="0">
    <v>801</v>
    <v>5</v>
  </rv>
  <rv s="0">
    <v>802</v>
    <v>5</v>
  </rv>
  <rv s="0">
    <v>803</v>
    <v>5</v>
  </rv>
  <rv s="0">
    <v>804</v>
    <v>5</v>
  </rv>
  <rv s="0">
    <v>805</v>
    <v>5</v>
  </rv>
  <rv s="0">
    <v>806</v>
    <v>5</v>
  </rv>
  <rv s="0">
    <v>807</v>
    <v>5</v>
  </rv>
  <rv s="0">
    <v>808</v>
    <v>5</v>
  </rv>
  <rv s="0">
    <v>809</v>
    <v>5</v>
  </rv>
  <rv s="0">
    <v>810</v>
    <v>5</v>
  </rv>
  <rv s="0">
    <v>811</v>
    <v>5</v>
  </rv>
  <rv s="0">
    <v>812</v>
    <v>5</v>
  </rv>
  <rv s="0">
    <v>813</v>
    <v>5</v>
  </rv>
  <rv s="0">
    <v>814</v>
    <v>5</v>
  </rv>
  <rv s="0">
    <v>815</v>
    <v>5</v>
  </rv>
  <rv s="0">
    <v>816</v>
    <v>5</v>
  </rv>
  <rv s="0">
    <v>817</v>
    <v>5</v>
  </rv>
  <rv s="0">
    <v>818</v>
    <v>5</v>
  </rv>
  <rv s="0">
    <v>819</v>
    <v>5</v>
  </rv>
  <rv s="0">
    <v>175</v>
    <v>5</v>
  </rv>
  <rv s="0">
    <v>176</v>
    <v>5</v>
  </rv>
  <rv s="0">
    <v>177</v>
    <v>5</v>
  </rv>
  <rv s="0">
    <v>178</v>
    <v>5</v>
  </rv>
  <rv s="0">
    <v>179</v>
    <v>5</v>
  </rv>
  <rv s="0">
    <v>180</v>
    <v>5</v>
  </rv>
  <rv s="0">
    <v>181</v>
    <v>5</v>
  </rv>
  <rv s="0">
    <v>182</v>
    <v>5</v>
  </rv>
  <rv s="0">
    <v>183</v>
    <v>5</v>
  </rv>
  <rv s="0">
    <v>820</v>
    <v>5</v>
  </rv>
  <rv s="0">
    <v>28</v>
    <v>5</v>
  </rv>
  <rv s="0">
    <v>30</v>
    <v>5</v>
  </rv>
  <rv s="0">
    <v>33</v>
    <v>5</v>
  </rv>
  <rv s="0">
    <v>821</v>
    <v>5</v>
  </rv>
  <rv s="0">
    <v>35</v>
    <v>5</v>
  </rv>
  <rv s="0">
    <v>34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  <rel r:id="rId173"/>
  <rel r:id="rId174"/>
  <rel r:id="rId175"/>
  <rel r:id="rId176"/>
  <rel r:id="rId177"/>
  <rel r:id="rId178"/>
  <rel r:id="rId179"/>
  <rel r:id="rId180"/>
  <rel r:id="rId181"/>
  <rel r:id="rId182"/>
  <rel r:id="rId183"/>
  <rel r:id="rId184"/>
  <rel r:id="rId185"/>
  <rel r:id="rId186"/>
  <rel r:id="rId187"/>
  <rel r:id="rId188"/>
  <rel r:id="rId189"/>
  <rel r:id="rId190"/>
  <rel r:id="rId191"/>
  <rel r:id="rId192"/>
  <rel r:id="rId193"/>
  <rel r:id="rId194"/>
  <rel r:id="rId195"/>
  <rel r:id="rId196"/>
  <rel r:id="rId197"/>
  <rel r:id="rId198"/>
  <rel r:id="rId199"/>
  <rel r:id="rId200"/>
  <rel r:id="rId201"/>
  <rel r:id="rId202"/>
  <rel r:id="rId203"/>
  <rel r:id="rId204"/>
  <rel r:id="rId205"/>
  <rel r:id="rId206"/>
  <rel r:id="rId207"/>
  <rel r:id="rId208"/>
  <rel r:id="rId209"/>
  <rel r:id="rId210"/>
  <rel r:id="rId211"/>
  <rel r:id="rId212"/>
  <rel r:id="rId213"/>
  <rel r:id="rId214"/>
  <rel r:id="rId215"/>
  <rel r:id="rId216"/>
  <rel r:id="rId217"/>
  <rel r:id="rId218"/>
  <rel r:id="rId219"/>
  <rel r:id="rId220"/>
  <rel r:id="rId221"/>
  <rel r:id="rId222"/>
  <rel r:id="rId223"/>
  <rel r:id="rId224"/>
  <rel r:id="rId225"/>
  <rel r:id="rId226"/>
  <rel r:id="rId227"/>
  <rel r:id="rId228"/>
  <rel r:id="rId229"/>
  <rel r:id="rId230"/>
  <rel r:id="rId231"/>
  <rel r:id="rId232"/>
  <rel r:id="rId233"/>
  <rel r:id="rId234"/>
  <rel r:id="rId235"/>
  <rel r:id="rId236"/>
  <rel r:id="rId237"/>
  <rel r:id="rId238"/>
  <rel r:id="rId239"/>
  <rel r:id="rId240"/>
  <rel r:id="rId241"/>
  <rel r:id="rId242"/>
  <rel r:id="rId243"/>
  <rel r:id="rId244"/>
  <rel r:id="rId245"/>
  <rel r:id="rId246"/>
  <rel r:id="rId247"/>
  <rel r:id="rId248"/>
  <rel r:id="rId249"/>
  <rel r:id="rId250"/>
  <rel r:id="rId251"/>
  <rel r:id="rId252"/>
  <rel r:id="rId253"/>
  <rel r:id="rId254"/>
  <rel r:id="rId255"/>
  <rel r:id="rId256"/>
  <rel r:id="rId257"/>
  <rel r:id="rId258"/>
  <rel r:id="rId259"/>
  <rel r:id="rId260"/>
  <rel r:id="rId261"/>
  <rel r:id="rId262"/>
  <rel r:id="rId263"/>
  <rel r:id="rId264"/>
  <rel r:id="rId265"/>
  <rel r:id="rId266"/>
  <rel r:id="rId267"/>
  <rel r:id="rId268"/>
  <rel r:id="rId269"/>
  <rel r:id="rId270"/>
  <rel r:id="rId271"/>
  <rel r:id="rId272"/>
  <rel r:id="rId273"/>
  <rel r:id="rId274"/>
  <rel r:id="rId275"/>
  <rel r:id="rId276"/>
  <rel r:id="rId277"/>
  <rel r:id="rId278"/>
  <rel r:id="rId279"/>
  <rel r:id="rId280"/>
  <rel r:id="rId281"/>
  <rel r:id="rId282"/>
  <rel r:id="rId283"/>
  <rel r:id="rId284"/>
  <rel r:id="rId285"/>
  <rel r:id="rId286"/>
  <rel r:id="rId287"/>
  <rel r:id="rId288"/>
  <rel r:id="rId289"/>
  <rel r:id="rId290"/>
  <rel r:id="rId291"/>
  <rel r:id="rId292"/>
  <rel r:id="rId293"/>
  <rel r:id="rId294"/>
  <rel r:id="rId295"/>
  <rel r:id="rId296"/>
  <rel r:id="rId297"/>
  <rel r:id="rId298"/>
  <rel r:id="rId299"/>
  <rel r:id="rId300"/>
  <rel r:id="rId301"/>
  <rel r:id="rId302"/>
  <rel r:id="rId303"/>
  <rel r:id="rId304"/>
  <rel r:id="rId305"/>
  <rel r:id="rId306"/>
  <rel r:id="rId307"/>
  <rel r:id="rId308"/>
  <rel r:id="rId309"/>
  <rel r:id="rId310"/>
  <rel r:id="rId311"/>
  <rel r:id="rId312"/>
  <rel r:id="rId313"/>
  <rel r:id="rId314"/>
  <rel r:id="rId315"/>
  <rel r:id="rId316"/>
  <rel r:id="rId317"/>
  <rel r:id="rId318"/>
  <rel r:id="rId319"/>
  <rel r:id="rId320"/>
  <rel r:id="rId321"/>
  <rel r:id="rId322"/>
  <rel r:id="rId323"/>
  <rel r:id="rId324"/>
  <rel r:id="rId325"/>
  <rel r:id="rId326"/>
  <rel r:id="rId327"/>
  <rel r:id="rId328"/>
  <rel r:id="rId329"/>
  <rel r:id="rId330"/>
  <rel r:id="rId331"/>
  <rel r:id="rId332"/>
  <rel r:id="rId333"/>
  <rel r:id="rId334"/>
  <rel r:id="rId335"/>
  <rel r:id="rId336"/>
  <rel r:id="rId337"/>
  <rel r:id="rId338"/>
  <rel r:id="rId339"/>
  <rel r:id="rId340"/>
  <rel r:id="rId341"/>
  <rel r:id="rId342"/>
  <rel r:id="rId343"/>
  <rel r:id="rId344"/>
  <rel r:id="rId345"/>
  <rel r:id="rId346"/>
  <rel r:id="rId347"/>
  <rel r:id="rId348"/>
  <rel r:id="rId349"/>
  <rel r:id="rId350"/>
  <rel r:id="rId351"/>
  <rel r:id="rId352"/>
  <rel r:id="rId353"/>
  <rel r:id="rId354"/>
  <rel r:id="rId355"/>
  <rel r:id="rId356"/>
  <rel r:id="rId357"/>
  <rel r:id="rId358"/>
  <rel r:id="rId359"/>
  <rel r:id="rId360"/>
  <rel r:id="rId361"/>
  <rel r:id="rId362"/>
  <rel r:id="rId363"/>
  <rel r:id="rId364"/>
  <rel r:id="rId365"/>
  <rel r:id="rId366"/>
  <rel r:id="rId367"/>
  <rel r:id="rId368"/>
  <rel r:id="rId369"/>
  <rel r:id="rId370"/>
  <rel r:id="rId371"/>
  <rel r:id="rId372"/>
  <rel r:id="rId373"/>
  <rel r:id="rId374"/>
  <rel r:id="rId375"/>
  <rel r:id="rId376"/>
  <rel r:id="rId377"/>
  <rel r:id="rId378"/>
  <rel r:id="rId379"/>
  <rel r:id="rId380"/>
  <rel r:id="rId381"/>
  <rel r:id="rId382"/>
  <rel r:id="rId383"/>
  <rel r:id="rId384"/>
  <rel r:id="rId385"/>
  <rel r:id="rId386"/>
  <rel r:id="rId387"/>
  <rel r:id="rId388"/>
  <rel r:id="rId389"/>
  <rel r:id="rId390"/>
  <rel r:id="rId391"/>
  <rel r:id="rId392"/>
  <rel r:id="rId393"/>
  <rel r:id="rId394"/>
  <rel r:id="rId395"/>
  <rel r:id="rId396"/>
  <rel r:id="rId397"/>
  <rel r:id="rId398"/>
  <rel r:id="rId399"/>
  <rel r:id="rId400"/>
  <rel r:id="rId401"/>
  <rel r:id="rId402"/>
  <rel r:id="rId403"/>
  <rel r:id="rId404"/>
  <rel r:id="rId405"/>
  <rel r:id="rId406"/>
  <rel r:id="rId407"/>
  <rel r:id="rId408"/>
  <rel r:id="rId409"/>
  <rel r:id="rId410"/>
  <rel r:id="rId411"/>
  <rel r:id="rId412"/>
  <rel r:id="rId413"/>
  <rel r:id="rId414"/>
  <rel r:id="rId415"/>
  <rel r:id="rId416"/>
  <rel r:id="rId417"/>
  <rel r:id="rId418"/>
  <rel r:id="rId419"/>
  <rel r:id="rId420"/>
  <rel r:id="rId421"/>
  <rel r:id="rId422"/>
  <rel r:id="rId423"/>
  <rel r:id="rId424"/>
  <rel r:id="rId425"/>
  <rel r:id="rId426"/>
  <rel r:id="rId427"/>
  <rel r:id="rId428"/>
  <rel r:id="rId429"/>
  <rel r:id="rId430"/>
  <rel r:id="rId431"/>
  <rel r:id="rId432"/>
  <rel r:id="rId433"/>
  <rel r:id="rId434"/>
  <rel r:id="rId435"/>
  <rel r:id="rId436"/>
  <rel r:id="rId437"/>
  <rel r:id="rId438"/>
  <rel r:id="rId439"/>
  <rel r:id="rId440"/>
  <rel r:id="rId441"/>
  <rel r:id="rId442"/>
  <rel r:id="rId443"/>
  <rel r:id="rId444"/>
  <rel r:id="rId445"/>
  <rel r:id="rId446"/>
  <rel r:id="rId447"/>
  <rel r:id="rId448"/>
  <rel r:id="rId449"/>
  <rel r:id="rId450"/>
  <rel r:id="rId451"/>
  <rel r:id="rId452"/>
  <rel r:id="rId453"/>
  <rel r:id="rId454"/>
  <rel r:id="rId455"/>
  <rel r:id="rId456"/>
  <rel r:id="rId457"/>
  <rel r:id="rId458"/>
  <rel r:id="rId459"/>
  <rel r:id="rId460"/>
  <rel r:id="rId461"/>
  <rel r:id="rId462"/>
  <rel r:id="rId463"/>
  <rel r:id="rId464"/>
  <rel r:id="rId465"/>
  <rel r:id="rId466"/>
  <rel r:id="rId467"/>
  <rel r:id="rId468"/>
  <rel r:id="rId469"/>
  <rel r:id="rId470"/>
  <rel r:id="rId471"/>
  <rel r:id="rId472"/>
  <rel r:id="rId473"/>
  <rel r:id="rId474"/>
  <rel r:id="rId475"/>
  <rel r:id="rId476"/>
  <rel r:id="rId477"/>
  <rel r:id="rId478"/>
  <rel r:id="rId479"/>
  <rel r:id="rId480"/>
  <rel r:id="rId481"/>
  <rel r:id="rId482"/>
  <rel r:id="rId483"/>
  <rel r:id="rId484"/>
  <rel r:id="rId485"/>
  <rel r:id="rId486"/>
  <rel r:id="rId487"/>
  <rel r:id="rId488"/>
  <rel r:id="rId489"/>
  <rel r:id="rId490"/>
  <rel r:id="rId491"/>
  <rel r:id="rId492"/>
  <rel r:id="rId493"/>
  <rel r:id="rId494"/>
  <rel r:id="rId495"/>
  <rel r:id="rId496"/>
  <rel r:id="rId497"/>
  <rel r:id="rId498"/>
  <rel r:id="rId499"/>
  <rel r:id="rId500"/>
  <rel r:id="rId501"/>
  <rel r:id="rId502"/>
  <rel r:id="rId503"/>
  <rel r:id="rId504"/>
  <rel r:id="rId505"/>
  <rel r:id="rId506"/>
  <rel r:id="rId507"/>
  <rel r:id="rId508"/>
  <rel r:id="rId509"/>
  <rel r:id="rId510"/>
  <rel r:id="rId511"/>
  <rel r:id="rId512"/>
  <rel r:id="rId513"/>
  <rel r:id="rId514"/>
  <rel r:id="rId515"/>
  <rel r:id="rId516"/>
  <rel r:id="rId517"/>
  <rel r:id="rId518"/>
  <rel r:id="rId519"/>
  <rel r:id="rId520"/>
  <rel r:id="rId521"/>
  <rel r:id="rId522"/>
  <rel r:id="rId523"/>
  <rel r:id="rId524"/>
  <rel r:id="rId525"/>
  <rel r:id="rId526"/>
  <rel r:id="rId527"/>
  <rel r:id="rId528"/>
  <rel r:id="rId529"/>
  <rel r:id="rId530"/>
  <rel r:id="rId531"/>
  <rel r:id="rId532"/>
  <rel r:id="rId533"/>
  <rel r:id="rId534"/>
  <rel r:id="rId535"/>
  <rel r:id="rId536"/>
  <rel r:id="rId537"/>
  <rel r:id="rId538"/>
  <rel r:id="rId539"/>
  <rel r:id="rId540"/>
  <rel r:id="rId541"/>
  <rel r:id="rId542"/>
  <rel r:id="rId543"/>
  <rel r:id="rId544"/>
  <rel r:id="rId545"/>
  <rel r:id="rId546"/>
  <rel r:id="rId547"/>
  <rel r:id="rId548"/>
  <rel r:id="rId549"/>
  <rel r:id="rId550"/>
  <rel r:id="rId551"/>
  <rel r:id="rId552"/>
  <rel r:id="rId553"/>
  <rel r:id="rId554"/>
  <rel r:id="rId555"/>
  <rel r:id="rId556"/>
  <rel r:id="rId557"/>
  <rel r:id="rId558"/>
  <rel r:id="rId559"/>
  <rel r:id="rId560"/>
  <rel r:id="rId561"/>
  <rel r:id="rId562"/>
  <rel r:id="rId563"/>
  <rel r:id="rId564"/>
  <rel r:id="rId565"/>
  <rel r:id="rId566"/>
  <rel r:id="rId567"/>
  <rel r:id="rId568"/>
  <rel r:id="rId569"/>
  <rel r:id="rId570"/>
  <rel r:id="rId571"/>
  <rel r:id="rId572"/>
  <rel r:id="rId573"/>
  <rel r:id="rId574"/>
  <rel r:id="rId575"/>
  <rel r:id="rId576"/>
  <rel r:id="rId577"/>
  <rel r:id="rId578"/>
  <rel r:id="rId579"/>
  <rel r:id="rId580"/>
  <rel r:id="rId581"/>
  <rel r:id="rId582"/>
  <rel r:id="rId583"/>
  <rel r:id="rId584"/>
  <rel r:id="rId585"/>
  <rel r:id="rId586"/>
  <rel r:id="rId587"/>
  <rel r:id="rId588"/>
  <rel r:id="rId589"/>
  <rel r:id="rId590"/>
  <rel r:id="rId591"/>
  <rel r:id="rId592"/>
  <rel r:id="rId593"/>
  <rel r:id="rId594"/>
  <rel r:id="rId595"/>
  <rel r:id="rId596"/>
  <rel r:id="rId597"/>
  <rel r:id="rId598"/>
  <rel r:id="rId599"/>
  <rel r:id="rId600"/>
  <rel r:id="rId601"/>
  <rel r:id="rId602"/>
  <rel r:id="rId603"/>
  <rel r:id="rId604"/>
  <rel r:id="rId605"/>
  <rel r:id="rId606"/>
  <rel r:id="rId607"/>
  <rel r:id="rId608"/>
  <rel r:id="rId609"/>
  <rel r:id="rId610"/>
  <rel r:id="rId611"/>
  <rel r:id="rId612"/>
  <rel r:id="rId613"/>
  <rel r:id="rId614"/>
  <rel r:id="rId615"/>
  <rel r:id="rId616"/>
  <rel r:id="rId617"/>
  <rel r:id="rId618"/>
  <rel r:id="rId619"/>
  <rel r:id="rId620"/>
  <rel r:id="rId621"/>
  <rel r:id="rId622"/>
  <rel r:id="rId623"/>
  <rel r:id="rId624"/>
  <rel r:id="rId625"/>
  <rel r:id="rId626"/>
  <rel r:id="rId627"/>
  <rel r:id="rId628"/>
  <rel r:id="rId629"/>
  <rel r:id="rId630"/>
  <rel r:id="rId631"/>
  <rel r:id="rId632"/>
  <rel r:id="rId633"/>
  <rel r:id="rId634"/>
  <rel r:id="rId635"/>
  <rel r:id="rId636"/>
  <rel r:id="rId637"/>
  <rel r:id="rId638"/>
  <rel r:id="rId639"/>
  <rel r:id="rId640"/>
  <rel r:id="rId641"/>
  <rel r:id="rId642"/>
  <rel r:id="rId643"/>
  <rel r:id="rId644"/>
  <rel r:id="rId645"/>
  <rel r:id="rId646"/>
  <rel r:id="rId647"/>
  <rel r:id="rId648"/>
  <rel r:id="rId649"/>
  <rel r:id="rId650"/>
  <rel r:id="rId651"/>
  <rel r:id="rId652"/>
  <rel r:id="rId653"/>
  <rel r:id="rId654"/>
  <rel r:id="rId655"/>
  <rel r:id="rId656"/>
  <rel r:id="rId657"/>
  <rel r:id="rId658"/>
  <rel r:id="rId659"/>
  <rel r:id="rId660"/>
  <rel r:id="rId661"/>
  <rel r:id="rId662"/>
  <rel r:id="rId663"/>
  <rel r:id="rId664"/>
  <rel r:id="rId665"/>
  <rel r:id="rId666"/>
  <rel r:id="rId667"/>
  <rel r:id="rId668"/>
  <rel r:id="rId669"/>
  <rel r:id="rId670"/>
  <rel r:id="rId671"/>
  <rel r:id="rId672"/>
  <rel r:id="rId673"/>
  <rel r:id="rId674"/>
  <rel r:id="rId675"/>
  <rel r:id="rId676"/>
  <rel r:id="rId677"/>
  <rel r:id="rId678"/>
  <rel r:id="rId679"/>
  <rel r:id="rId680"/>
  <rel r:id="rId681"/>
  <rel r:id="rId682"/>
  <rel r:id="rId683"/>
  <rel r:id="rId684"/>
  <rel r:id="rId685"/>
  <rel r:id="rId686"/>
  <rel r:id="rId687"/>
  <rel r:id="rId688"/>
  <rel r:id="rId689"/>
  <rel r:id="rId690"/>
  <rel r:id="rId691"/>
  <rel r:id="rId692"/>
  <rel r:id="rId693"/>
  <rel r:id="rId694"/>
  <rel r:id="rId695"/>
  <rel r:id="rId696"/>
  <rel r:id="rId697"/>
  <rel r:id="rId698"/>
  <rel r:id="rId699"/>
  <rel r:id="rId700"/>
  <rel r:id="rId701"/>
  <rel r:id="rId702"/>
  <rel r:id="rId703"/>
  <rel r:id="rId704"/>
  <rel r:id="rId705"/>
  <rel r:id="rId706"/>
  <rel r:id="rId707"/>
  <rel r:id="rId708"/>
  <rel r:id="rId709"/>
  <rel r:id="rId710"/>
  <rel r:id="rId711"/>
  <rel r:id="rId712"/>
  <rel r:id="rId713"/>
  <rel r:id="rId714"/>
  <rel r:id="rId715"/>
  <rel r:id="rId716"/>
  <rel r:id="rId717"/>
  <rel r:id="rId718"/>
  <rel r:id="rId719"/>
  <rel r:id="rId720"/>
  <rel r:id="rId721"/>
  <rel r:id="rId722"/>
  <rel r:id="rId723"/>
  <rel r:id="rId724"/>
  <rel r:id="rId725"/>
  <rel r:id="rId726"/>
  <rel r:id="rId727"/>
  <rel r:id="rId728"/>
  <rel r:id="rId729"/>
  <rel r:id="rId730"/>
  <rel r:id="rId731"/>
  <rel r:id="rId732"/>
  <rel r:id="rId733"/>
  <rel r:id="rId734"/>
  <rel r:id="rId735"/>
  <rel r:id="rId736"/>
  <rel r:id="rId737"/>
  <rel r:id="rId738"/>
  <rel r:id="rId739"/>
  <rel r:id="rId740"/>
  <rel r:id="rId741"/>
  <rel r:id="rId742"/>
  <rel r:id="rId743"/>
  <rel r:id="rId744"/>
  <rel r:id="rId745"/>
  <rel r:id="rId746"/>
  <rel r:id="rId747"/>
  <rel r:id="rId748"/>
  <rel r:id="rId749"/>
  <rel r:id="rId750"/>
  <rel r:id="rId751"/>
  <rel r:id="rId752"/>
  <rel r:id="rId753"/>
  <rel r:id="rId754"/>
  <rel r:id="rId755"/>
  <rel r:id="rId756"/>
  <rel r:id="rId757"/>
  <rel r:id="rId758"/>
  <rel r:id="rId759"/>
  <rel r:id="rId760"/>
  <rel r:id="rId761"/>
  <rel r:id="rId762"/>
  <rel r:id="rId763"/>
  <rel r:id="rId764"/>
  <rel r:id="rId765"/>
  <rel r:id="rId766"/>
  <rel r:id="rId767"/>
  <rel r:id="rId768"/>
  <rel r:id="rId769"/>
  <rel r:id="rId770"/>
  <rel r:id="rId771"/>
  <rel r:id="rId772"/>
  <rel r:id="rId773"/>
  <rel r:id="rId774"/>
  <rel r:id="rId775"/>
  <rel r:id="rId776"/>
  <rel r:id="rId777"/>
  <rel r:id="rId778"/>
  <rel r:id="rId779"/>
  <rel r:id="rId780"/>
  <rel r:id="rId781"/>
  <rel r:id="rId782"/>
  <rel r:id="rId783"/>
  <rel r:id="rId784"/>
  <rel r:id="rId785"/>
  <rel r:id="rId786"/>
  <rel r:id="rId787"/>
  <rel r:id="rId788"/>
  <rel r:id="rId789"/>
  <rel r:id="rId790"/>
  <rel r:id="rId791"/>
  <rel r:id="rId792"/>
  <rel r:id="rId793"/>
  <rel r:id="rId794"/>
  <rel r:id="rId795"/>
  <rel r:id="rId796"/>
  <rel r:id="rId797"/>
  <rel r:id="rId798"/>
  <rel r:id="rId799"/>
  <rel r:id="rId800"/>
  <rel r:id="rId801"/>
  <rel r:id="rId802"/>
  <rel r:id="rId803"/>
  <rel r:id="rId804"/>
  <rel r:id="rId805"/>
  <rel r:id="rId806"/>
  <rel r:id="rId807"/>
  <rel r:id="rId808"/>
  <rel r:id="rId809"/>
  <rel r:id="rId810"/>
  <rel r:id="rId811"/>
  <rel r:id="rId812"/>
  <rel r:id="rId813"/>
  <rel r:id="rId814"/>
  <rel r:id="rId815"/>
  <rel r:id="rId816"/>
  <rel r:id="rId817"/>
  <rel r:id="rId818"/>
  <rel r:id="rId819"/>
  <rel r:id="rId820"/>
  <rel r:id="rId821"/>
  <rel r:id="rId822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usch-jaeger.nl/online-catalogus/detail/2CKA006800A3116" TargetMode="External"/><Relationship Id="rId299" Type="http://schemas.openxmlformats.org/officeDocument/2006/relationships/hyperlink" Target="https://www.abbconnect.nl/details/index.aspx?id=1644751&amp;relatedProdLanguage=nl&amp;relatedProdCountry=nl" TargetMode="External"/><Relationship Id="rId21" Type="http://schemas.openxmlformats.org/officeDocument/2006/relationships/hyperlink" Target="https://www.busch-jaeger.nl/online-catalogus/detail/2CKA006220A0837" TargetMode="External"/><Relationship Id="rId63" Type="http://schemas.openxmlformats.org/officeDocument/2006/relationships/hyperlink" Target="https://www.abbconnect.nl/details/index.aspx?id=1632593&amp;relatedProdLanguage=nl&amp;relatedProdCountry=nl" TargetMode="External"/><Relationship Id="rId159" Type="http://schemas.openxmlformats.org/officeDocument/2006/relationships/hyperlink" Target="https://www.abbconnect.nl/details/index.aspx?id=2CKA006400A0095&amp;languageCode=nl&amp;country=nl" TargetMode="External"/><Relationship Id="rId324" Type="http://schemas.openxmlformats.org/officeDocument/2006/relationships/hyperlink" Target="https://www.abbconnect.nl/details/index.aspx?id=100365&amp;relatedProdLanguage=nl&amp;relatedProdCountry=nl" TargetMode="External"/><Relationship Id="rId366" Type="http://schemas.openxmlformats.org/officeDocument/2006/relationships/hyperlink" Target="https://www.busch-jaeger.nl/online-catalogus/detail/2TMA320161B0002" TargetMode="External"/><Relationship Id="rId170" Type="http://schemas.openxmlformats.org/officeDocument/2006/relationships/hyperlink" Target="https://www.busch-jaeger.nl/online-catalogus/detail/2CKA006710A0040" TargetMode="External"/><Relationship Id="rId226" Type="http://schemas.openxmlformats.org/officeDocument/2006/relationships/hyperlink" Target="https://www.abbconnect.nl/details/index.aspx?id=1632697&amp;relatedProdLanguage=nl&amp;relatedProdCountry=nl" TargetMode="External"/><Relationship Id="rId268" Type="http://schemas.openxmlformats.org/officeDocument/2006/relationships/hyperlink" Target="https://www.abbconnect.nl/details/index.aspx?id=1644776&amp;relatedProdLanguage=nl&amp;relatedProdCountry=nl" TargetMode="External"/><Relationship Id="rId32" Type="http://schemas.openxmlformats.org/officeDocument/2006/relationships/hyperlink" Target="https://www.abbconnect.nl/details/index.aspx?id=1632599&amp;relatedProdLanguage=nl&amp;relatedProdCountry=nl" TargetMode="External"/><Relationship Id="rId74" Type="http://schemas.openxmlformats.org/officeDocument/2006/relationships/hyperlink" Target="https://www.busch-jaeger.nl/online-catalogus/detail/2CKA006199A0164" TargetMode="External"/><Relationship Id="rId128" Type="http://schemas.openxmlformats.org/officeDocument/2006/relationships/hyperlink" Target="https://www.abbconnect.nl/details/index.aspx?id=1625708&amp;relatedProdLanguage=nl&amp;relatedProdCountry=nl" TargetMode="External"/><Relationship Id="rId335" Type="http://schemas.openxmlformats.org/officeDocument/2006/relationships/hyperlink" Target="https://www.abbconnect.nl/details/index.aspx?id=1632701&amp;relatedProdLanguage=nl&amp;relatedProdCountry=nl" TargetMode="External"/><Relationship Id="rId377" Type="http://schemas.openxmlformats.org/officeDocument/2006/relationships/hyperlink" Target="https://www.abbconnect.nl/details/index.aspx?id=1644952&amp;relatedProdLanguage=nl&amp;relatedProdCountry=nl" TargetMode="External"/><Relationship Id="rId5" Type="http://schemas.openxmlformats.org/officeDocument/2006/relationships/hyperlink" Target="https://www.busch-jaeger.nl/online-catalogus/detail/2CKA006200A0066" TargetMode="External"/><Relationship Id="rId181" Type="http://schemas.openxmlformats.org/officeDocument/2006/relationships/hyperlink" Target="https://www.abbconnect.nl/details/index.aspx?id=1632543&amp;relatedProdLanguage=nl&amp;relatedProdCountry=nl" TargetMode="External"/><Relationship Id="rId237" Type="http://schemas.openxmlformats.org/officeDocument/2006/relationships/hyperlink" Target="https://www.abbconnect.nl/details/index.aspx?id=1633389&amp;relatedProdLanguage=nl&amp;relatedProdCountry=nl" TargetMode="External"/><Relationship Id="rId279" Type="http://schemas.openxmlformats.org/officeDocument/2006/relationships/hyperlink" Target="https://www.busch-jaeger.nl/online-catalogus/detail/2TMA130160B0089" TargetMode="External"/><Relationship Id="rId43" Type="http://schemas.openxmlformats.org/officeDocument/2006/relationships/hyperlink" Target="https://www.abbconnect.nl/details/index.aspx?id=1632598&amp;relatedProdLanguage=nl&amp;relatedProdCountry=nl" TargetMode="External"/><Relationship Id="rId139" Type="http://schemas.openxmlformats.org/officeDocument/2006/relationships/hyperlink" Target="https://www.busch-jaeger.de/online-katalog/detail/2CKA006800A3097" TargetMode="External"/><Relationship Id="rId290" Type="http://schemas.openxmlformats.org/officeDocument/2006/relationships/hyperlink" Target="https://www.abbconnect.nl/details/index.aspx?id=1644705&amp;relatedProdLanguage=nl&amp;relatedProdCountry=nl" TargetMode="External"/><Relationship Id="rId304" Type="http://schemas.openxmlformats.org/officeDocument/2006/relationships/hyperlink" Target="https://www.abbconnect.nl/details/index.aspx?id=1644757&amp;relatedProdLanguage=nl&amp;relatedProdCountry=nl" TargetMode="External"/><Relationship Id="rId346" Type="http://schemas.openxmlformats.org/officeDocument/2006/relationships/hyperlink" Target="https://www.abbconnect.nl/bjecalc/index.aspx?_ga=2.207707218.1355511877.1589955408-2092872154.1579003660" TargetMode="External"/><Relationship Id="rId388" Type="http://schemas.openxmlformats.org/officeDocument/2006/relationships/hyperlink" Target="https://www.abbconnect.nl/details/index.aspx?id=1724991&amp;relatedProdLanguage=nl&amp;relatedProdCountry=nl" TargetMode="External"/><Relationship Id="rId85" Type="http://schemas.openxmlformats.org/officeDocument/2006/relationships/hyperlink" Target="https://www.abbconnect.nl/details/index.aspx?id=1725049&amp;relatedProdLanguage=nl&amp;relatedProdCountry=nl" TargetMode="External"/><Relationship Id="rId150" Type="http://schemas.openxmlformats.org/officeDocument/2006/relationships/hyperlink" Target="https://www.busch-jaeger.nl/online-catalogus/detail/2CKA006800A3044" TargetMode="External"/><Relationship Id="rId192" Type="http://schemas.openxmlformats.org/officeDocument/2006/relationships/hyperlink" Target="https://www.busch-jaeger.nl/online-catalogus/detail/2CKA006430A0412" TargetMode="External"/><Relationship Id="rId206" Type="http://schemas.openxmlformats.org/officeDocument/2006/relationships/hyperlink" Target="https://www.abbconnect.nl/details/index.aspx?id=1632700&amp;relatedProdLanguage=nl&amp;relatedProdCountry=nl" TargetMode="External"/><Relationship Id="rId248" Type="http://schemas.openxmlformats.org/officeDocument/2006/relationships/hyperlink" Target="https://www.abbconnect.nl/details/index.aspx?id=1625711&amp;relatedProdLanguage=nl&amp;relatedProdCountry=nl" TargetMode="External"/><Relationship Id="rId12" Type="http://schemas.openxmlformats.org/officeDocument/2006/relationships/hyperlink" Target="https://www.abbconnect.nl/details/index.aspx?id=1726105&amp;relatedProdLanguage=nl&amp;relatedProdCountry=nl" TargetMode="External"/><Relationship Id="rId108" Type="http://schemas.openxmlformats.org/officeDocument/2006/relationships/hyperlink" Target="https://www.abbconnect.nl/details/index.aspx?id=1632979&amp;relatedProdLanguage=nl&amp;relatedProdCountry=nl" TargetMode="External"/><Relationship Id="rId315" Type="http://schemas.openxmlformats.org/officeDocument/2006/relationships/hyperlink" Target="https://www.busch-jaeger.nl/online-catalogus/detail/2CKA001725A1555" TargetMode="External"/><Relationship Id="rId357" Type="http://schemas.openxmlformats.org/officeDocument/2006/relationships/hyperlink" Target="https://new.abb.com/benelux/nieuws/trainingen/busch-free@home-trainingen" TargetMode="External"/><Relationship Id="rId54" Type="http://schemas.openxmlformats.org/officeDocument/2006/relationships/hyperlink" Target="https://www.busch-jaeger.nl/online-catalogus/detail/2CKA006220A0013" TargetMode="External"/><Relationship Id="rId96" Type="http://schemas.openxmlformats.org/officeDocument/2006/relationships/hyperlink" Target="https://www.busch-jaeger.nl/online-catalogus/detail/2CKA006330A0019" TargetMode="External"/><Relationship Id="rId161" Type="http://schemas.openxmlformats.org/officeDocument/2006/relationships/hyperlink" Target="https://www.busch-jaeger.nl/online-catalogus/detail/2CKA006200A0280" TargetMode="External"/><Relationship Id="rId217" Type="http://schemas.openxmlformats.org/officeDocument/2006/relationships/hyperlink" Target="https://www.busch-jaeger.nl/online-catalogus/detail/2CKA006220A0366" TargetMode="External"/><Relationship Id="rId259" Type="http://schemas.openxmlformats.org/officeDocument/2006/relationships/hyperlink" Target="https://www.abbconnect.nl/details/index.aspx?id=1644940&amp;relatedProdLanguage=nl&amp;relatedProdCountry=nl" TargetMode="External"/><Relationship Id="rId23" Type="http://schemas.openxmlformats.org/officeDocument/2006/relationships/hyperlink" Target="https://www.busch-jaeger.nl/online-catalogus/detail/2CKA006220A0730" TargetMode="External"/><Relationship Id="rId119" Type="http://schemas.openxmlformats.org/officeDocument/2006/relationships/hyperlink" Target="https://www.busch-jaeger.nl/online-catalogus/detail/2CKA006800A3118" TargetMode="External"/><Relationship Id="rId270" Type="http://schemas.openxmlformats.org/officeDocument/2006/relationships/hyperlink" Target="https://www.abbconnect.nl/details/index.aspx?id=1644782&amp;relatedProdLanguage=nl&amp;relatedProdCountry=nl" TargetMode="External"/><Relationship Id="rId326" Type="http://schemas.openxmlformats.org/officeDocument/2006/relationships/hyperlink" Target="https://www.abbconnect.nl/details/index.aspx?id=223411&amp;relatedProdLanguage=nl&amp;relatedProdCountry=nl" TargetMode="External"/><Relationship Id="rId65" Type="http://schemas.openxmlformats.org/officeDocument/2006/relationships/hyperlink" Target="https://www.abbconnect.nl/details/index.aspx?id=1632595&amp;relatedProdLanguage=nl&amp;relatedProdCountry=nl" TargetMode="External"/><Relationship Id="rId130" Type="http://schemas.openxmlformats.org/officeDocument/2006/relationships/hyperlink" Target="https://www.abbconnect.nl/details/index.aspx?id=1625706&amp;relatedProdLanguage=nl&amp;relatedProdCountry=nl" TargetMode="External"/><Relationship Id="rId368" Type="http://schemas.openxmlformats.org/officeDocument/2006/relationships/hyperlink" Target="https://www.busch-jaeger.nl/online-catalogus/detail/2TMA320161B0001" TargetMode="External"/><Relationship Id="rId172" Type="http://schemas.openxmlformats.org/officeDocument/2006/relationships/hyperlink" Target="https://www.busch-jaeger.nl/online-catalogus/detail/2CKA006710A0046" TargetMode="External"/><Relationship Id="rId228" Type="http://schemas.openxmlformats.org/officeDocument/2006/relationships/hyperlink" Target="https://www.abbconnect.nl/details/index.aspx?id=1632694&amp;relatedProdLanguage=nl&amp;relatedProdCountry=nl" TargetMode="External"/><Relationship Id="rId281" Type="http://schemas.openxmlformats.org/officeDocument/2006/relationships/hyperlink" Target="https://www.abbconnect.nl/details/index.aspx?id=1723441&amp;relatedProdLanguage=nl&amp;relatedProdCountry=nl" TargetMode="External"/><Relationship Id="rId337" Type="http://schemas.openxmlformats.org/officeDocument/2006/relationships/hyperlink" Target="https://www.abbconnect.nl/details/index.aspx?id=2028438&amp;relatedProdLanguage=nl&amp;relatedProdCountry=nl" TargetMode="External"/><Relationship Id="rId34" Type="http://schemas.openxmlformats.org/officeDocument/2006/relationships/hyperlink" Target="https://www.busch-jaeger.nl/online-catalogus/detail/2CDG510014R0021" TargetMode="External"/><Relationship Id="rId76" Type="http://schemas.openxmlformats.org/officeDocument/2006/relationships/hyperlink" Target="https://www.busch-jaeger.nl/online-catalogus/detail/2CKA006199A0166" TargetMode="External"/><Relationship Id="rId141" Type="http://schemas.openxmlformats.org/officeDocument/2006/relationships/hyperlink" Target="https://www.busch-jaeger.nl/online-catalogus/detail/2CKA006220A0388" TargetMode="External"/><Relationship Id="rId379" Type="http://schemas.openxmlformats.org/officeDocument/2006/relationships/hyperlink" Target="https://www.busch-jaeger.nl/online-catalogus/detail/2TMA310050W0001" TargetMode="External"/><Relationship Id="rId7" Type="http://schemas.openxmlformats.org/officeDocument/2006/relationships/hyperlink" Target="https://www.abbconnect.nl/details/index.aspx?id=1632549&amp;relatedProdLanguage=nl&amp;relatedProdCountry=nl" TargetMode="External"/><Relationship Id="rId183" Type="http://schemas.openxmlformats.org/officeDocument/2006/relationships/hyperlink" Target="https://www.abbconnect.nl/details/index.aspx?id=1633481&amp;relatedProdLanguage=nl&amp;relatedProdCountry=nl" TargetMode="External"/><Relationship Id="rId239" Type="http://schemas.openxmlformats.org/officeDocument/2006/relationships/hyperlink" Target="https://www.abbconnect.nl/details/index.aspx?id=1939483&amp;relatedProdLanguage=nl&amp;relatedProdCountry=nl" TargetMode="External"/><Relationship Id="rId390" Type="http://schemas.openxmlformats.org/officeDocument/2006/relationships/hyperlink" Target="https://www.abbconnect.nl/details/index.aspx?id=1724989&amp;relatedProdLanguage=nl&amp;relatedProdCountry=nl" TargetMode="External"/><Relationship Id="rId250" Type="http://schemas.openxmlformats.org/officeDocument/2006/relationships/hyperlink" Target="https://www.abbconnect.nl/details/index.aspx?id=1712769&amp;relatedProdLanguage=nl&amp;relatedProdCountry=nl" TargetMode="External"/><Relationship Id="rId292" Type="http://schemas.openxmlformats.org/officeDocument/2006/relationships/hyperlink" Target="https://www.abbconnect.nl/details/index.aspx?id=1644760&amp;relatedProdLanguage=nl&amp;relatedProdCountry=nl" TargetMode="External"/><Relationship Id="rId306" Type="http://schemas.openxmlformats.org/officeDocument/2006/relationships/hyperlink" Target="https://www.abbconnect.nl/details/index.aspx?id=1644799&amp;relatedProdLanguage=nl&amp;relatedProdCountry=nl" TargetMode="External"/><Relationship Id="rId45" Type="http://schemas.openxmlformats.org/officeDocument/2006/relationships/hyperlink" Target="https://www.abbconnect.nl/details/index.aspx?id=1724533&amp;relatedProdLanguage=nl&amp;relatedProdCountry=nl" TargetMode="External"/><Relationship Id="rId87" Type="http://schemas.openxmlformats.org/officeDocument/2006/relationships/hyperlink" Target="https://www.abbconnect.nl/details/index.aspx?id=1723828&amp;relatedProdLanguage=nl&amp;relatedProdCountry=nl" TargetMode="External"/><Relationship Id="rId110" Type="http://schemas.openxmlformats.org/officeDocument/2006/relationships/hyperlink" Target="https://www.abbconnect.nl/details/index.aspx?id=1632985&amp;relatedProdLanguage=nl&amp;relatedProdCountry=nl" TargetMode="External"/><Relationship Id="rId348" Type="http://schemas.openxmlformats.org/officeDocument/2006/relationships/hyperlink" Target="https://www.busch-jaeger.nl/online-catalogus/detail/2CKA006200A0967" TargetMode="External"/><Relationship Id="rId152" Type="http://schemas.openxmlformats.org/officeDocument/2006/relationships/hyperlink" Target="https://www.abbconnect.nl/details/index.aspx?id=1633541&amp;relatedProdLanguage=nl&amp;relatedProdCountry=nl" TargetMode="External"/><Relationship Id="rId194" Type="http://schemas.openxmlformats.org/officeDocument/2006/relationships/hyperlink" Target="https://www.busch-jaeger.nl/online-catalogus/detail/2CKA006730A0145" TargetMode="External"/><Relationship Id="rId208" Type="http://schemas.openxmlformats.org/officeDocument/2006/relationships/hyperlink" Target="https://www.abbconnect.nl/details/index.aspx?id=1973399&amp;relatedProdLanguage=nl&amp;relatedProdCountry=nl" TargetMode="External"/><Relationship Id="rId261" Type="http://schemas.openxmlformats.org/officeDocument/2006/relationships/hyperlink" Target="https://www.abbconnect.nl/details/index.aspx?id=1644839&amp;relatedProdLanguage=nl&amp;relatedProdCountry=nl" TargetMode="External"/><Relationship Id="rId14" Type="http://schemas.openxmlformats.org/officeDocument/2006/relationships/hyperlink" Target="https://www.abbconnect.nl/details/index.aspx?id=1712835&amp;relatedProdLanguage=nl&amp;relatedProdCountry=nl" TargetMode="External"/><Relationship Id="rId56" Type="http://schemas.openxmlformats.org/officeDocument/2006/relationships/hyperlink" Target="https://www.busch-jaeger.nl/online-catalogus/detail/2CKA006220A0015" TargetMode="External"/><Relationship Id="rId317" Type="http://schemas.openxmlformats.org/officeDocument/2006/relationships/hyperlink" Target="https://www.abbconnect.nl/Details/Index.aspx/2CKA001725A1558?languageCode=nl&amp;country=nl" TargetMode="External"/><Relationship Id="rId359" Type="http://schemas.openxmlformats.org/officeDocument/2006/relationships/hyperlink" Target="https://new.abb.com/low-voltage/nl/producten/building-automation/product-range/abb-smart-ems" TargetMode="External"/><Relationship Id="rId98" Type="http://schemas.openxmlformats.org/officeDocument/2006/relationships/hyperlink" Target="https://www.busch-jaeger.nl/online-catalogus/detail/2CKA006330A0027" TargetMode="External"/><Relationship Id="rId121" Type="http://schemas.openxmlformats.org/officeDocument/2006/relationships/hyperlink" Target="https://www.busch-jaeger.nl/online-catalogus/detail/2CKA006800A3114" TargetMode="External"/><Relationship Id="rId163" Type="http://schemas.openxmlformats.org/officeDocument/2006/relationships/hyperlink" Target="https://www.abbconnect.nl/details/index.aspx?id=1632573&amp;relatedProdLanguage=nl&amp;relatedProdCountry=nl" TargetMode="External"/><Relationship Id="rId219" Type="http://schemas.openxmlformats.org/officeDocument/2006/relationships/hyperlink" Target="https://www.busch-jaeger.nl/online-catalogus/detail/2CKA006220A0754" TargetMode="External"/><Relationship Id="rId370" Type="http://schemas.openxmlformats.org/officeDocument/2006/relationships/hyperlink" Target="https://www.abbconnect.nl/details/index.aspx?id=1723438&amp;relatedProdLanguage=nl&amp;relatedProdCountry=nl" TargetMode="External"/><Relationship Id="rId230" Type="http://schemas.openxmlformats.org/officeDocument/2006/relationships/hyperlink" Target="https://www.abbconnect.nl/Details/Index.aspx/2CKA006220A0364?languageCode=nl&amp;country=nl" TargetMode="External"/><Relationship Id="rId25" Type="http://schemas.openxmlformats.org/officeDocument/2006/relationships/hyperlink" Target="https://www.busch-jaeger.nl/online-catalogus/detail/2CDG510012R0021" TargetMode="External"/><Relationship Id="rId67" Type="http://schemas.openxmlformats.org/officeDocument/2006/relationships/hyperlink" Target="https://www.busch-jaeger.nl/online-catalogus?cid=9AAF627026&amp;displayMode=grid&amp;view=search" TargetMode="External"/><Relationship Id="rId272" Type="http://schemas.openxmlformats.org/officeDocument/2006/relationships/hyperlink" Target="https://www.busch-jaeger.nl/online-catalogus/detail/2CKA006199A0161" TargetMode="External"/><Relationship Id="rId328" Type="http://schemas.openxmlformats.org/officeDocument/2006/relationships/hyperlink" Target="https://www.abbconnect.nl/details/index.aspx?id=223412&amp;relatedProdLanguage=nl&amp;relatedProdCountry=nl" TargetMode="External"/><Relationship Id="rId132" Type="http://schemas.openxmlformats.org/officeDocument/2006/relationships/hyperlink" Target="https://www.abbconnect.nl/details/index.aspx?id=1625707&amp;relatedProdLanguage=nl&amp;relatedProdCountry=nl" TargetMode="External"/><Relationship Id="rId174" Type="http://schemas.openxmlformats.org/officeDocument/2006/relationships/hyperlink" Target="https://www.abbconnect.nl/details/index.aspx?id=1738122&amp;relatedProdLanguage=nl&amp;relatedProdCountry=nl" TargetMode="External"/><Relationship Id="rId381" Type="http://schemas.openxmlformats.org/officeDocument/2006/relationships/hyperlink" Target="https://www.busch-jaeger.nl/online-catalogus/detail/2CKA006136A0211" TargetMode="External"/><Relationship Id="rId241" Type="http://schemas.openxmlformats.org/officeDocument/2006/relationships/hyperlink" Target="https://www.abbconnect.nl/Details/Index.aspx/1SPA007161F0220?languageCode=nl&amp;country=nl&amp;_gl=1*18yz6b*_gcl_aw*R0NMLjE3NTYyODA1NTUuRUFJYUlRb2JDaE1JbWMyRzdyNnFqd01WcGRoRUJ4M1RHVHc5RUFBWUFTQUFFZ0lOQ2ZEX0J3RQ..*_gcl_au*MjEyNzY3NjM4OS4xNzQ5ODA0MTE3*_ga*NjkzMjExMzEwLjE3NDQ4ODIxNTY.*_ga_63XDY1R9SG*czE3NTY4MzgzMDkkbzk4JGcwJHQxNzU2ODM4MzA5JGo2MCRsMCRoNTcxMzU4OTU4" TargetMode="External"/><Relationship Id="rId36" Type="http://schemas.openxmlformats.org/officeDocument/2006/relationships/hyperlink" Target="https://www.busch-jaeger.nl/online-catalogus/detail/2CDG510015R0021" TargetMode="External"/><Relationship Id="rId283" Type="http://schemas.openxmlformats.org/officeDocument/2006/relationships/hyperlink" Target="https://www.abbconnect.nl/details/index.aspx?id=1723438&amp;relatedProdLanguage=nl&amp;relatedProdCountry=nl" TargetMode="External"/><Relationship Id="rId339" Type="http://schemas.openxmlformats.org/officeDocument/2006/relationships/hyperlink" Target="https://www.busch-jaeger.nl/online-catalogus/detail/2CKA006200A0282" TargetMode="External"/><Relationship Id="rId78" Type="http://schemas.openxmlformats.org/officeDocument/2006/relationships/hyperlink" Target="https://www.busch-jaeger.nl/online-catalogus/detail/2CKA006199A0342" TargetMode="External"/><Relationship Id="rId101" Type="http://schemas.openxmlformats.org/officeDocument/2006/relationships/hyperlink" Target="https://www.busch-jaeger.nl/online-catalogus/detail/2CKA006330A0029" TargetMode="External"/><Relationship Id="rId143" Type="http://schemas.openxmlformats.org/officeDocument/2006/relationships/hyperlink" Target="https://www.busch-jaeger.nl/online-catalogus/detail/2CKA006200A0296" TargetMode="External"/><Relationship Id="rId185" Type="http://schemas.openxmlformats.org/officeDocument/2006/relationships/hyperlink" Target="https://www.abbconnect.nl/details/index.aspx?id=1633482&amp;relatedProdLanguage=nl&amp;relatedProdCountry=nl" TargetMode="External"/><Relationship Id="rId350" Type="http://schemas.openxmlformats.org/officeDocument/2006/relationships/hyperlink" Target="chrome-extension://efaidnbmnnnibpcajpcglclefindmkaj/https:/library.e.abb.com/public/84f707c064d146f79edb683d092a7cc7/1SPC801562L3101_nl_A_Busch-free%40home%20smart%20home%20control.pdf?x-sign=HGHJutOTMdfpODqbH6quvLIlew22AR1XfRx4XdEoeT0HCz6PVY5S8EmOH0qlbQ1G" TargetMode="External"/><Relationship Id="rId9" Type="http://schemas.openxmlformats.org/officeDocument/2006/relationships/hyperlink" Target="https://www.busch-jaeger.nl/online-catalogus/detail/2CKA006200A0868" TargetMode="External"/><Relationship Id="rId210" Type="http://schemas.openxmlformats.org/officeDocument/2006/relationships/hyperlink" Target="https://www.busch-jaeger.nl/online-catalogus/detail/2CKA006220A0361" TargetMode="External"/><Relationship Id="rId392" Type="http://schemas.openxmlformats.org/officeDocument/2006/relationships/hyperlink" Target="https://www.abbconnect.nl/details/index.aspx?id=1724992&amp;relatedProdLanguage=nl&amp;relatedProdCountry=nl" TargetMode="External"/><Relationship Id="rId252" Type="http://schemas.openxmlformats.org/officeDocument/2006/relationships/hyperlink" Target="https://www.abbconnect.nl/Details/Index.aspx/2TMA310010W0001?languageCode=nl&amp;country=nl" TargetMode="External"/><Relationship Id="rId294" Type="http://schemas.openxmlformats.org/officeDocument/2006/relationships/hyperlink" Target="https://www.abbconnect.nl/details/index.aspx?id=1644761&amp;relatedProdLanguage=nl&amp;relatedProdCountry=nl" TargetMode="External"/><Relationship Id="rId308" Type="http://schemas.openxmlformats.org/officeDocument/2006/relationships/hyperlink" Target="https://www.abbconnect.nl/details/index.aspx?id=1893626&amp;relatedProdLanguage=nl&amp;relatedProdCountry=nl" TargetMode="External"/><Relationship Id="rId47" Type="http://schemas.openxmlformats.org/officeDocument/2006/relationships/hyperlink" Target="https://www.abbconnect.nl/details/index.aspx?id=1724532&amp;relatedProdLanguage=nl&amp;relatedProdCountry=nl" TargetMode="External"/><Relationship Id="rId89" Type="http://schemas.openxmlformats.org/officeDocument/2006/relationships/hyperlink" Target="https://www.busch-jaeger.nl/online-catalogus/detail/2CKA006220A0886" TargetMode="External"/><Relationship Id="rId112" Type="http://schemas.openxmlformats.org/officeDocument/2006/relationships/hyperlink" Target="https://www.abbconnect.nl/details/index.aspx?id=1632983&amp;relatedProdLanguage=nl&amp;relatedProdCountry=nl" TargetMode="External"/><Relationship Id="rId154" Type="http://schemas.openxmlformats.org/officeDocument/2006/relationships/hyperlink" Target="https://www.busch-jaeger.nl/online-catalogus/detail/2CKA006400A0095" TargetMode="External"/><Relationship Id="rId361" Type="http://schemas.openxmlformats.org/officeDocument/2006/relationships/hyperlink" Target="https://www.abbconnect.nl/details/index.aspx?id=1623030&amp;relatedProdLanguage=nl&amp;relatedProdCountry=nl" TargetMode="External"/><Relationship Id="rId196" Type="http://schemas.openxmlformats.org/officeDocument/2006/relationships/hyperlink" Target="https://www.busch-jaeger.nl/online-catalogus/detail/2CKA006730A0136" TargetMode="External"/><Relationship Id="rId16" Type="http://schemas.openxmlformats.org/officeDocument/2006/relationships/hyperlink" Target="https://www.abbconnect.nl/details/index.aspx?id=1712834&amp;relatedProdLanguage=nl&amp;relatedProdCountry=nl" TargetMode="External"/><Relationship Id="rId221" Type="http://schemas.openxmlformats.org/officeDocument/2006/relationships/hyperlink" Target="https://www.abbconnect.nl/details/index.aspx?id=1939481&amp;relatedProdLanguage=nl&amp;relatedProdCountry=nl" TargetMode="External"/><Relationship Id="rId263" Type="http://schemas.openxmlformats.org/officeDocument/2006/relationships/hyperlink" Target="https://www.abbconnect.nl/details/index.aspx?id=1726101&amp;relatedProdLanguage=nl&amp;relatedProdCountry=nl" TargetMode="External"/><Relationship Id="rId319" Type="http://schemas.openxmlformats.org/officeDocument/2006/relationships/hyperlink" Target="https://www.busch-jaeger.nl/online-catalogus/detail/2CKA001725A1560" TargetMode="External"/><Relationship Id="rId37" Type="http://schemas.openxmlformats.org/officeDocument/2006/relationships/hyperlink" Target="https://www.abbconnect.nl/details/index.aspx?id=1980065&amp;relatedProdLanguage=nl&amp;relatedProdCountry=nl" TargetMode="External"/><Relationship Id="rId58" Type="http://schemas.openxmlformats.org/officeDocument/2006/relationships/hyperlink" Target="https://www.busch-jaeger.nl/online-catalogus/detail/2CKA006220A0017" TargetMode="External"/><Relationship Id="rId79" Type="http://schemas.openxmlformats.org/officeDocument/2006/relationships/hyperlink" Target="https://www.abbconnect.nl/details/index.aspx?id=1723758&amp;relatedProdLanguage=nl&amp;relatedProdCountry=nl" TargetMode="External"/><Relationship Id="rId102" Type="http://schemas.openxmlformats.org/officeDocument/2006/relationships/hyperlink" Target="https://www.abbconnect.nl/details/index.aspx?id=1632823&amp;relatedProdLanguage=nl&amp;relatedProdCountry=nl" TargetMode="External"/><Relationship Id="rId123" Type="http://schemas.openxmlformats.org/officeDocument/2006/relationships/hyperlink" Target="https://www.busch-jaeger.nl/online-catalogus/detail/2CKA006220A0720" TargetMode="External"/><Relationship Id="rId144" Type="http://schemas.openxmlformats.org/officeDocument/2006/relationships/hyperlink" Target="https://www.abbconnect.nl/details/index.aspx?id=1632580&amp;relatedProdLanguage=nl&amp;relatedProdCountry=nl" TargetMode="External"/><Relationship Id="rId330" Type="http://schemas.openxmlformats.org/officeDocument/2006/relationships/hyperlink" Target="https://www.abbconnect.nl/details/index.aspx?id=1516572&amp;relatedProdLanguage=nl&amp;relatedProdCountry=nl" TargetMode="External"/><Relationship Id="rId90" Type="http://schemas.openxmlformats.org/officeDocument/2006/relationships/hyperlink" Target="https://www.busch-jaeger.nl/online-catalogus/detail/2CKA006220A0887" TargetMode="External"/><Relationship Id="rId165" Type="http://schemas.openxmlformats.org/officeDocument/2006/relationships/hyperlink" Target="https://www.busch-jaeger.nl/online-catalogus/detail/2CKA006200A0232" TargetMode="External"/><Relationship Id="rId186" Type="http://schemas.openxmlformats.org/officeDocument/2006/relationships/hyperlink" Target="https://www.abbconnect.nl/details/index.aspx?id=1633480&amp;relatedProdLanguage=nl&amp;relatedProdCountry=nl" TargetMode="External"/><Relationship Id="rId351" Type="http://schemas.openxmlformats.org/officeDocument/2006/relationships/hyperlink" Target="https://search.abb.com/library/Download.aspx?DocumentID=9AKK108468A0228&amp;LanguageCode=en&amp;DocumentPartId=&amp;Action=Launch&amp;_gl=1*1kdi3we*_gcl_aw*R0NMLjE3NjE1NTk5OTguQ2owS0NRandzUHpIQmhEQ0FSSXNBTGxXTkcwemV1R0NvZnRRR0kzdTgzcG9uT0swWk9NT2dZZmRWbVRJUERkWmItVFNSVXRVbVFRb1czRWFBcHBVRUFMd193Y0I.*_gcl_au*MTkyNjAwMDE5MS4xNzU3Njg0MzU5LjIwNDQyMDY2NjEuMTc2MjUwMzUzNC4xNzYyNTAzNTMz*_ga*NjkzMjExMzEwLjE3NDQ4ODIxNTY.*_ga_46ZFBRSZNM*czE3NjQwMTM2NjkkbzE3NSRnMSR0MTc2NDAxMzczNiRqNTUkbDAkaDA." TargetMode="External"/><Relationship Id="rId372" Type="http://schemas.openxmlformats.org/officeDocument/2006/relationships/hyperlink" Target="https://www.abbconnect.nl/details/index.aspx?id=1723439&amp;relatedProdLanguage=nl&amp;relatedProdCountry=nl" TargetMode="External"/><Relationship Id="rId393" Type="http://schemas.openxmlformats.org/officeDocument/2006/relationships/hyperlink" Target="https://www.abbconnect.nl/details/index.aspx?id=1724991&amp;relatedProdLanguage=nl&amp;relatedProdCountry=nl" TargetMode="External"/><Relationship Id="rId211" Type="http://schemas.openxmlformats.org/officeDocument/2006/relationships/hyperlink" Target="https://www.busch-jaeger.nl/online-catalogus/detail/2CKA006220A0365" TargetMode="External"/><Relationship Id="rId232" Type="http://schemas.openxmlformats.org/officeDocument/2006/relationships/hyperlink" Target="https://www.abbconnect.nl/details/index.aspx?id=1632690&amp;relatedProdLanguage=nl&amp;relatedProdCountry=nl" TargetMode="External"/><Relationship Id="rId253" Type="http://schemas.openxmlformats.org/officeDocument/2006/relationships/hyperlink" Target="https://www.abbconnect.nl/details/index.aspx?id=1712768&amp;relatedProdLanguage=nl&amp;relatedProdCountry=nl" TargetMode="External"/><Relationship Id="rId274" Type="http://schemas.openxmlformats.org/officeDocument/2006/relationships/hyperlink" Target="https://www.busch-jaeger.nl/online-catalogus/detail/2TMA130050B0066" TargetMode="External"/><Relationship Id="rId295" Type="http://schemas.openxmlformats.org/officeDocument/2006/relationships/hyperlink" Target="https://www.abbconnect.nl/details/index.aspx?id=1625725&amp;relatedProdLanguage=nl&amp;relatedProdCountry=nl" TargetMode="External"/><Relationship Id="rId309" Type="http://schemas.openxmlformats.org/officeDocument/2006/relationships/hyperlink" Target="https://www.abbconnect.nl/details/index.aspx?id=1893626&amp;relatedProdLanguage=nl&amp;relatedProdCountry=nl" TargetMode="External"/><Relationship Id="rId27" Type="http://schemas.openxmlformats.org/officeDocument/2006/relationships/hyperlink" Target="https://www.busch-jaeger.nl/online-catalogus/detail/2CDG510028R0021" TargetMode="External"/><Relationship Id="rId48" Type="http://schemas.openxmlformats.org/officeDocument/2006/relationships/hyperlink" Target="https://www.busch-jaeger.nl/online-catalogus/detail/2CKA006220A0002" TargetMode="External"/><Relationship Id="rId69" Type="http://schemas.openxmlformats.org/officeDocument/2006/relationships/hyperlink" Target="https://www.busch-jaeger.nl/online-catalogus/detail/2CKA006220A0998" TargetMode="External"/><Relationship Id="rId113" Type="http://schemas.openxmlformats.org/officeDocument/2006/relationships/hyperlink" Target="https://www.abbconnect.nl/details/index.aspx?id=1632987&amp;relatedProdLanguage=nl&amp;relatedProdCountry=nl" TargetMode="External"/><Relationship Id="rId134" Type="http://schemas.openxmlformats.org/officeDocument/2006/relationships/hyperlink" Target="https://www.busch-jaeger.nl/online-catalogus/detail/2CDG120011R0011" TargetMode="External"/><Relationship Id="rId320" Type="http://schemas.openxmlformats.org/officeDocument/2006/relationships/hyperlink" Target="https://www.busch-jaeger.nl/online-catalogus/detail/2CKA001725A1561" TargetMode="External"/><Relationship Id="rId80" Type="http://schemas.openxmlformats.org/officeDocument/2006/relationships/hyperlink" Target="https://www.abbconnect.nl/details/index.aspx?id=1723757&amp;relatedProdLanguage=nl&amp;relatedProdCountry=nl" TargetMode="External"/><Relationship Id="rId155" Type="http://schemas.openxmlformats.org/officeDocument/2006/relationships/hyperlink" Target="https://www.busch-jaeger.nl/online-catalogus/detail/2CKA006800A3050" TargetMode="External"/><Relationship Id="rId176" Type="http://schemas.openxmlformats.org/officeDocument/2006/relationships/hyperlink" Target="https://www.abbconnect.nl/details/index.aspx?id=1738121&amp;relatedProdLanguage=nl&amp;relatedProdCountry=nl" TargetMode="External"/><Relationship Id="rId197" Type="http://schemas.openxmlformats.org/officeDocument/2006/relationships/hyperlink" Target="https://www.busch-jaeger.nl/online-catalogus/detail/2CKA006220A0984" TargetMode="External"/><Relationship Id="rId341" Type="http://schemas.openxmlformats.org/officeDocument/2006/relationships/hyperlink" Target="https://www.busch-jaeger.nl/online-catalogus/detail/2CKA006710A0042" TargetMode="External"/><Relationship Id="rId362" Type="http://schemas.openxmlformats.org/officeDocument/2006/relationships/hyperlink" Target="https://www.abbconnect.nl/details/index.aspx?id=1731270&amp;relatedProdLanguage=nl&amp;relatedProdCountry=nl" TargetMode="External"/><Relationship Id="rId383" Type="http://schemas.openxmlformats.org/officeDocument/2006/relationships/hyperlink" Target="https://www.busch-jaeger.nl/online-catalogus/detail/2TMA310161B0001" TargetMode="External"/><Relationship Id="rId201" Type="http://schemas.openxmlformats.org/officeDocument/2006/relationships/hyperlink" Target="https://www.abbconnect.nl/details/index.aspx?id=1632692&amp;relatedProdLanguage=nl&amp;relatedProdCountry=nl" TargetMode="External"/><Relationship Id="rId222" Type="http://schemas.openxmlformats.org/officeDocument/2006/relationships/hyperlink" Target="https://www.abbconnect.nl/details/index.aspx?id=1633376&amp;relatedProdLanguage=nl&amp;relatedProdCountry=nl" TargetMode="External"/><Relationship Id="rId243" Type="http://schemas.openxmlformats.org/officeDocument/2006/relationships/hyperlink" Target="https://www.busch-jaeger.nl/online-catalogus/detail/2TMA310010B0003" TargetMode="External"/><Relationship Id="rId264" Type="http://schemas.openxmlformats.org/officeDocument/2006/relationships/hyperlink" Target="https://www.abbconnect.nl/details/index.aspx?id=1644799&amp;relatedProdLanguage=nl&amp;relatedProdCountry=nl" TargetMode="External"/><Relationship Id="rId285" Type="http://schemas.openxmlformats.org/officeDocument/2006/relationships/hyperlink" Target="https://www.abbconnect.nl/details/index.aspx?id=1723439&amp;relatedProdLanguage=nl&amp;relatedProdCountry=nl" TargetMode="External"/><Relationship Id="rId17" Type="http://schemas.openxmlformats.org/officeDocument/2006/relationships/hyperlink" Target="https://www.busch-jaeger.nl/online-catalogus/detail/2CDG510027R0021" TargetMode="External"/><Relationship Id="rId38" Type="http://schemas.openxmlformats.org/officeDocument/2006/relationships/hyperlink" Target="https://www.busch-jaeger.nl/online-catalogus/detail/2CDG510016R0021" TargetMode="External"/><Relationship Id="rId59" Type="http://schemas.openxmlformats.org/officeDocument/2006/relationships/hyperlink" Target="https://www.busch-jaeger.nl/online-catalogus/detail/2CKA006220A0018" TargetMode="External"/><Relationship Id="rId103" Type="http://schemas.openxmlformats.org/officeDocument/2006/relationships/hyperlink" Target="https://www.abbconnect.nl/details/index.aspx?id=1632824&amp;relatedProdLanguage=nl&amp;relatedProdCountry=nl" TargetMode="External"/><Relationship Id="rId124" Type="http://schemas.openxmlformats.org/officeDocument/2006/relationships/hyperlink" Target="https://www.abbconnect.nl/details/index.aspx?id=1632789&amp;relatedProdLanguage=nl&amp;relatedProdCountry=nl" TargetMode="External"/><Relationship Id="rId310" Type="http://schemas.openxmlformats.org/officeDocument/2006/relationships/hyperlink" Target="https://www.abbconnect.nl/details/index.aspx?id=1644699&amp;relatedProdLanguage=nl&amp;relatedProdCountry=nl" TargetMode="External"/><Relationship Id="rId70" Type="http://schemas.openxmlformats.org/officeDocument/2006/relationships/hyperlink" Target="https://www.busch-jaeger.nl/online-catalogus/detail/2CKA006115A0505" TargetMode="External"/><Relationship Id="rId91" Type="http://schemas.openxmlformats.org/officeDocument/2006/relationships/hyperlink" Target="https://www.busch-jaeger.nl/online-catalogus/detail/2CKA006220A0888" TargetMode="External"/><Relationship Id="rId145" Type="http://schemas.openxmlformats.org/officeDocument/2006/relationships/hyperlink" Target="https://www.busch-jaeger.nl/online-catalogus/detail/2CKA006800A3087" TargetMode="External"/><Relationship Id="rId166" Type="http://schemas.openxmlformats.org/officeDocument/2006/relationships/hyperlink" Target="https://www.abbconnect.nl/details/index.aspx?id=1632552&amp;relatedProdLanguage=nl&amp;relatedProdCountry=nl" TargetMode="External"/><Relationship Id="rId187" Type="http://schemas.openxmlformats.org/officeDocument/2006/relationships/hyperlink" Target="https://www.abbconnect.nl/details/index.aspx?id=1633444&amp;relatedProdLanguage=nl&amp;relatedProdCountry=nl" TargetMode="External"/><Relationship Id="rId331" Type="http://schemas.openxmlformats.org/officeDocument/2006/relationships/hyperlink" Target="https://www.abbconnect.nl/details/index.aspx?id=1516572&amp;relatedProdLanguage=nl&amp;relatedProdCountry=nl" TargetMode="External"/><Relationship Id="rId352" Type="http://schemas.openxmlformats.org/officeDocument/2006/relationships/hyperlink" Target="https://search.abb.com/library/Download.aspx?DocumentID=9AKK106103A5896&amp;LanguageCode=nl&amp;DocumentPartId=&amp;Action=Launch&amp;_gl=1*6dg3it*_gcl_aw*R0NMLjE3NjE1NTk5OTguQ2owS0NRandzUHpIQmhEQ0FSSXNBTGxXTkcwemV1R0NvZnRRR0kzdTgzcG9uT0swWk9NT2dZZmRWbVRJUERkWmItVFNSVXRVbVFRb1czRWFBcHBVRUFMd193Y0I.*_gcl_au*MTkyNjAwMDE5MS4xNzU3Njg0MzU5LjIwNDQyMDY2NjEuMTc2MjUwMzUzNC4xNzYyNTAzNTMz*_ga*NjkzMjExMzEwLjE3NDQ4ODIxNTY.*_ga_46ZFBRSZNM*czE3NjQwMTM2NjkkbzE3NSRnMSR0MTc2NDAxNDEzNyRqNjAkbDAkaDA." TargetMode="External"/><Relationship Id="rId373" Type="http://schemas.openxmlformats.org/officeDocument/2006/relationships/hyperlink" Target="https://www.abbconnect.nl/details/index.aspx?id=1644972&amp;relatedProdLanguage=nl&amp;relatedProdCountry=nl" TargetMode="External"/><Relationship Id="rId394" Type="http://schemas.openxmlformats.org/officeDocument/2006/relationships/hyperlink" Target="https://www.abbconnect.nl/details/index.aspx?id=1724990&amp;relatedProdLanguage=nl&amp;relatedProdCountry=nl" TargetMode="External"/><Relationship Id="rId1" Type="http://schemas.openxmlformats.org/officeDocument/2006/relationships/hyperlink" Target="https://www.busch-jaeger.nl/online-catalogus/detail/GHQ6310009R0001" TargetMode="External"/><Relationship Id="rId212" Type="http://schemas.openxmlformats.org/officeDocument/2006/relationships/hyperlink" Target="https://www.busch-jaeger.nl/online-catalogus/detail/2CKA006220A0359" TargetMode="External"/><Relationship Id="rId233" Type="http://schemas.openxmlformats.org/officeDocument/2006/relationships/hyperlink" Target="https://www.abbconnect.nl/details/index.aspx?id=1632695&amp;relatedProdLanguage=nl&amp;relatedProdCountry=nl" TargetMode="External"/><Relationship Id="rId254" Type="http://schemas.openxmlformats.org/officeDocument/2006/relationships/hyperlink" Target="https://www.abbconnect.nl/details/index.aspx?id=1644885&amp;relatedProdLanguage=nl&amp;relatedProdCountry=nl" TargetMode="External"/><Relationship Id="rId28" Type="http://schemas.openxmlformats.org/officeDocument/2006/relationships/hyperlink" Target="https://www.abbconnect.nl/details/index.aspx?id=1712832&amp;relatedProdLanguage=nl&amp;relatedProdCountry=nl" TargetMode="External"/><Relationship Id="rId49" Type="http://schemas.openxmlformats.org/officeDocument/2006/relationships/hyperlink" Target="https://www.abbconnect.nl/details/index.aspx?id=1632582&amp;relatedProdLanguage=nl&amp;relatedProdCountry=nl" TargetMode="External"/><Relationship Id="rId114" Type="http://schemas.openxmlformats.org/officeDocument/2006/relationships/hyperlink" Target="https://www.abbconnect.nl/details/index.aspx?id=1632991&amp;relatedProdLanguage=nl&amp;relatedProdCountry=nl" TargetMode="External"/><Relationship Id="rId275" Type="http://schemas.openxmlformats.org/officeDocument/2006/relationships/hyperlink" Target="https://www.busch-jaeger.nl/online-catalogus/detail/2TMA130050B0068" TargetMode="External"/><Relationship Id="rId296" Type="http://schemas.openxmlformats.org/officeDocument/2006/relationships/hyperlink" Target="https://www.abbconnect.nl/details/index.aspx?id=1644839&amp;relatedProdLanguage=nl&amp;relatedProdCountry=nl" TargetMode="External"/><Relationship Id="rId300" Type="http://schemas.openxmlformats.org/officeDocument/2006/relationships/hyperlink" Target="https://www.abbconnect.nl/details/index.aspx?id=1644776&amp;relatedProdLanguage=nl&amp;relatedProdCountry=nl" TargetMode="External"/><Relationship Id="rId60" Type="http://schemas.openxmlformats.org/officeDocument/2006/relationships/hyperlink" Target="https://www.abbconnect.nl/Details/Index.aspx/2CKA006220A0012?languageCode=nl&amp;country=nl" TargetMode="External"/><Relationship Id="rId81" Type="http://schemas.openxmlformats.org/officeDocument/2006/relationships/hyperlink" Target="https://www.abbconnect.nl/details/index.aspx?id=1723756&amp;relatedProdLanguage=nl&amp;relatedProdCountry=nl" TargetMode="External"/><Relationship Id="rId135" Type="http://schemas.openxmlformats.org/officeDocument/2006/relationships/hyperlink" Target="https://www.busch-jaeger.nl/online-catalogus/detail/2CDG510005R0021" TargetMode="External"/><Relationship Id="rId156" Type="http://schemas.openxmlformats.org/officeDocument/2006/relationships/hyperlink" Target="https://www.abbconnect.nl/details/index.aspx?id=1633539&amp;relatedProdLanguage=nl&amp;relatedProdCountry=nl" TargetMode="External"/><Relationship Id="rId177" Type="http://schemas.openxmlformats.org/officeDocument/2006/relationships/hyperlink" Target="https://www.abbconnect.nl/details/index.aspx?id=1738120&amp;relatedProdLanguage=nl&amp;relatedProdCountry=nl" TargetMode="External"/><Relationship Id="rId198" Type="http://schemas.openxmlformats.org/officeDocument/2006/relationships/hyperlink" Target="https://www.busch-jaeger.nl/online-catalogus/detail/2CKA006220A0355" TargetMode="External"/><Relationship Id="rId321" Type="http://schemas.openxmlformats.org/officeDocument/2006/relationships/hyperlink" Target="https://www.abbconnect.nl/details/index.aspx?id=1630621&amp;relatedProdLanguage=nl&amp;relatedProdCountry=nl" TargetMode="External"/><Relationship Id="rId342" Type="http://schemas.openxmlformats.org/officeDocument/2006/relationships/hyperlink" Target="https://www.busch-jaeger.nl/online-catalogus/detail/2CKA006200A0967" TargetMode="External"/><Relationship Id="rId363" Type="http://schemas.openxmlformats.org/officeDocument/2006/relationships/hyperlink" Target="https://www.abbconnect.nl/details/index.aspx?id=1644969&amp;relatedProdLanguage=nl&amp;relatedProdCountry=nl" TargetMode="External"/><Relationship Id="rId384" Type="http://schemas.openxmlformats.org/officeDocument/2006/relationships/hyperlink" Target="https://www.abbconnect.nl/details/index.aspx?id=1644952&amp;relatedProdLanguage=nl&amp;relatedProdCountry=nl" TargetMode="External"/><Relationship Id="rId202" Type="http://schemas.openxmlformats.org/officeDocument/2006/relationships/hyperlink" Target="https://www.busch-jaeger.nl/online-catalogus/detail/2CKA006220A0357" TargetMode="External"/><Relationship Id="rId223" Type="http://schemas.openxmlformats.org/officeDocument/2006/relationships/hyperlink" Target="https://www.abbconnect.nl/details/index.aspx?id=1725966&amp;relatedProdLanguage=nl&amp;relatedProdCountry=nl" TargetMode="External"/><Relationship Id="rId244" Type="http://schemas.openxmlformats.org/officeDocument/2006/relationships/hyperlink" Target="https://www.busch-jaeger.nl/online-catalogus/detail/2TMA310010B0006" TargetMode="External"/><Relationship Id="rId18" Type="http://schemas.openxmlformats.org/officeDocument/2006/relationships/hyperlink" Target="https://www.abbconnect.nl/details/index.aspx?id=1712833&amp;relatedProdLanguage=nl&amp;relatedProdCountry=nl" TargetMode="External"/><Relationship Id="rId39" Type="http://schemas.openxmlformats.org/officeDocument/2006/relationships/hyperlink" Target="https://www.abbconnect.nl/details/index.aspx?id=1980066&amp;relatedProdLanguage=nl&amp;relatedProdCountry=nl" TargetMode="External"/><Relationship Id="rId265" Type="http://schemas.openxmlformats.org/officeDocument/2006/relationships/hyperlink" Target="https://www.abbconnect.nl/details/index.aspx?id=1644799&amp;relatedProdLanguage=nl&amp;relatedProdCountry=nl" TargetMode="External"/><Relationship Id="rId286" Type="http://schemas.openxmlformats.org/officeDocument/2006/relationships/hyperlink" Target="https://www.abbconnect.nl/details/index.aspx?id=1723439&amp;relatedProdLanguage=nl&amp;relatedProdCountry=nl" TargetMode="External"/><Relationship Id="rId50" Type="http://schemas.openxmlformats.org/officeDocument/2006/relationships/hyperlink" Target="https://www.busch-jaeger.nl/online-catalogus/detail/2CKA006220A0003" TargetMode="External"/><Relationship Id="rId104" Type="http://schemas.openxmlformats.org/officeDocument/2006/relationships/hyperlink" Target="https://www.abbconnect.nl/details/index.aspx?id=1632825&amp;relatedProdLanguage=nl&amp;relatedProdCountry=nl" TargetMode="External"/><Relationship Id="rId125" Type="http://schemas.openxmlformats.org/officeDocument/2006/relationships/hyperlink" Target="https://www.busch-jaeger.nl/online-catalogus/detail/2CDG120049R0011" TargetMode="External"/><Relationship Id="rId146" Type="http://schemas.openxmlformats.org/officeDocument/2006/relationships/hyperlink" Target="https://www.abbconnect.nl/details/index.aspx?id=1812004&amp;relatedProdLanguage=nl&amp;relatedProdCountry=nl" TargetMode="External"/><Relationship Id="rId167" Type="http://schemas.openxmlformats.org/officeDocument/2006/relationships/hyperlink" Target="https://www.abbconnect.nl/details/index.aspx?id=1632563&amp;relatedProdLanguage=nl&amp;relatedProdCountry=nl" TargetMode="External"/><Relationship Id="rId188" Type="http://schemas.openxmlformats.org/officeDocument/2006/relationships/hyperlink" Target="https://www.abbconnect.nl/details/index.aspx?id=1633481&amp;relatedProdLanguage=nl&amp;relatedProdCountry=nl" TargetMode="External"/><Relationship Id="rId311" Type="http://schemas.openxmlformats.org/officeDocument/2006/relationships/hyperlink" Target="https://www.abbconnect.nl/details/index.aspx?id=1644699&amp;relatedProdLanguage=nl&amp;relatedProdCountry=nl" TargetMode="External"/><Relationship Id="rId332" Type="http://schemas.openxmlformats.org/officeDocument/2006/relationships/hyperlink" Target="https://www.busch-jaeger.nl/online-catalogus/detail/2CKA006220A0369" TargetMode="External"/><Relationship Id="rId353" Type="http://schemas.openxmlformats.org/officeDocument/2006/relationships/hyperlink" Target="https://hafonorm.configurator.nl.abb.com/" TargetMode="External"/><Relationship Id="rId374" Type="http://schemas.openxmlformats.org/officeDocument/2006/relationships/hyperlink" Target="https://www.abbconnect.nl/details/index.aspx?id=1725986&amp;relatedProdLanguage=nl&amp;relatedProdCountry=nl" TargetMode="External"/><Relationship Id="rId395" Type="http://schemas.openxmlformats.org/officeDocument/2006/relationships/hyperlink" Target="https://www.abbconnect.nl/details/index.aspx?id=1724989&amp;relatedProdLanguage=nl&amp;relatedProdCountry=nl" TargetMode="External"/><Relationship Id="rId71" Type="http://schemas.openxmlformats.org/officeDocument/2006/relationships/hyperlink" Target="https://www.busch-jaeger.nl/online-catalogus/detail/2CKA006115A0503" TargetMode="External"/><Relationship Id="rId92" Type="http://schemas.openxmlformats.org/officeDocument/2006/relationships/hyperlink" Target="https://www.busch-jaeger.nl/online-catalogus/detail/2CKA006220A0889" TargetMode="External"/><Relationship Id="rId213" Type="http://schemas.openxmlformats.org/officeDocument/2006/relationships/hyperlink" Target="https://www.busch-jaeger.nl/online-catalogus/detail/2CKA006220A0364" TargetMode="External"/><Relationship Id="rId234" Type="http://schemas.openxmlformats.org/officeDocument/2006/relationships/hyperlink" Target="https://www.abbconnect.nl/details/index.aspx?id=1632698&amp;relatedProdLanguage=nl&amp;relatedProdCountry=nl" TargetMode="External"/><Relationship Id="rId2" Type="http://schemas.openxmlformats.org/officeDocument/2006/relationships/hyperlink" Target="https://www.abbconnect.nl/details/index.aspx?id=1658578&amp;relatedProdLanguage=nl&amp;relatedProdCountry=nl" TargetMode="External"/><Relationship Id="rId29" Type="http://schemas.openxmlformats.org/officeDocument/2006/relationships/hyperlink" Target="https://www.busch-jaeger.nl/online-catalogus/detail/2CDG510029R0021" TargetMode="External"/><Relationship Id="rId255" Type="http://schemas.openxmlformats.org/officeDocument/2006/relationships/hyperlink" Target="https://www.abbconnect.nl/details/index.aspx?id=1644885&amp;relatedProdLanguage=nl&amp;relatedProdCountry=nl" TargetMode="External"/><Relationship Id="rId276" Type="http://schemas.openxmlformats.org/officeDocument/2006/relationships/hyperlink" Target="https://www.busch-jaeger.nl/online-catalogus/detail/2TMA130050B0058" TargetMode="External"/><Relationship Id="rId297" Type="http://schemas.openxmlformats.org/officeDocument/2006/relationships/hyperlink" Target="https://www.abbconnect.nl/details/index.aspx?id=1644839&amp;relatedProdLanguage=nl&amp;relatedProdCountry=nl" TargetMode="External"/><Relationship Id="rId40" Type="http://schemas.openxmlformats.org/officeDocument/2006/relationships/hyperlink" Target="https://www.busch-jaeger.nl/online-catalogus/detail/2CDG510017R0021" TargetMode="External"/><Relationship Id="rId115" Type="http://schemas.openxmlformats.org/officeDocument/2006/relationships/hyperlink" Target="https://www.busch-jaeger.nl/online-catalogus/detail/2CKA006220A0010" TargetMode="External"/><Relationship Id="rId136" Type="http://schemas.openxmlformats.org/officeDocument/2006/relationships/hyperlink" Target="https://www.abbconnect.nl/details/index.aspx?id=1625730&amp;relatedProdLanguage=nl&amp;relatedProdCountry=nl" TargetMode="External"/><Relationship Id="rId157" Type="http://schemas.openxmlformats.org/officeDocument/2006/relationships/hyperlink" Target="https://www.abbconnect.nl/details/index.aspx?id=1633540&amp;relatedProdLanguage=nl&amp;relatedProdCountry=nl" TargetMode="External"/><Relationship Id="rId178" Type="http://schemas.openxmlformats.org/officeDocument/2006/relationships/hyperlink" Target="https://www.busch-jaeger.nl/online-catalogus/detail/2CKA006200A0068" TargetMode="External"/><Relationship Id="rId301" Type="http://schemas.openxmlformats.org/officeDocument/2006/relationships/hyperlink" Target="https://www.abbconnect.nl/details/index.aspx?id=1644776&amp;relatedProdLanguage=nl&amp;relatedProdCountry=nl" TargetMode="External"/><Relationship Id="rId322" Type="http://schemas.openxmlformats.org/officeDocument/2006/relationships/hyperlink" Target="https://www.abbconnect.nl/details/index.aspx?id=1630622&amp;relatedProdLanguage=nl&amp;relatedProdCountry=nl" TargetMode="External"/><Relationship Id="rId343" Type="http://schemas.openxmlformats.org/officeDocument/2006/relationships/hyperlink" Target="https://www.abbconnect.nl/details/index.aspx?id=2036946&amp;relatedProdLanguage=nl&amp;relatedProdCountry=nl" TargetMode="External"/><Relationship Id="rId364" Type="http://schemas.openxmlformats.org/officeDocument/2006/relationships/hyperlink" Target="https://www.busch-jaeger.nl/online-catalogus/detail/2TMA320050W0001" TargetMode="External"/><Relationship Id="rId61" Type="http://schemas.openxmlformats.org/officeDocument/2006/relationships/hyperlink" Target="https://www.abbconnect.nl/details/index.aspx?id=1632591&amp;relatedProdLanguage=nl&amp;relatedProdCountry=nl" TargetMode="External"/><Relationship Id="rId82" Type="http://schemas.openxmlformats.org/officeDocument/2006/relationships/hyperlink" Target="https://www.abbconnect.nl/details/index.aspx?id=1723755&amp;relatedProdLanguage=nl&amp;relatedProdCountry=nl" TargetMode="External"/><Relationship Id="rId199" Type="http://schemas.openxmlformats.org/officeDocument/2006/relationships/hyperlink" Target="https://www.abbconnect.nl/Details/Index.aspx/2CKA006220A0355?languageCode=nl&amp;country=nl" TargetMode="External"/><Relationship Id="rId203" Type="http://schemas.openxmlformats.org/officeDocument/2006/relationships/hyperlink" Target="https://www.busch-jaeger.nl/online-catalogus/detail/2CKA006220A0362" TargetMode="External"/><Relationship Id="rId385" Type="http://schemas.openxmlformats.org/officeDocument/2006/relationships/hyperlink" Target="https://www.abbconnect.nl/details/index.aspx?id=1644951&amp;relatedProdLanguage=nl&amp;relatedProdCountry=nl" TargetMode="External"/><Relationship Id="rId19" Type="http://schemas.openxmlformats.org/officeDocument/2006/relationships/hyperlink" Target="https://www.busch-jaeger.nl/online-catalogus/detail/2CKA006220A0728" TargetMode="External"/><Relationship Id="rId224" Type="http://schemas.openxmlformats.org/officeDocument/2006/relationships/hyperlink" Target="https://www.abbconnect.nl/Details/Index.aspx/2CKA006220A0356?languageCode=nl&amp;country=nl" TargetMode="External"/><Relationship Id="rId245" Type="http://schemas.openxmlformats.org/officeDocument/2006/relationships/hyperlink" Target="https://www.busch-jaeger.nl/online-catalogus/detail/2TMA310010W0001" TargetMode="External"/><Relationship Id="rId266" Type="http://schemas.openxmlformats.org/officeDocument/2006/relationships/hyperlink" Target="https://www.abbconnect.nl/details/index.aspx?id=1644751&amp;relatedProdLanguage=nl&amp;relatedProdCountry=nl" TargetMode="External"/><Relationship Id="rId287" Type="http://schemas.openxmlformats.org/officeDocument/2006/relationships/hyperlink" Target="https://www.busch-jaeger.nl/online-catalogus/detail/2CDG120083R0011" TargetMode="External"/><Relationship Id="rId30" Type="http://schemas.openxmlformats.org/officeDocument/2006/relationships/hyperlink" Target="https://www.abbconnect.nl/details/index.aspx?id=1712831&amp;relatedProdLanguage=nl&amp;relatedProdCountry=nl" TargetMode="External"/><Relationship Id="rId105" Type="http://schemas.openxmlformats.org/officeDocument/2006/relationships/hyperlink" Target="https://www.abbconnect.nl/details/index.aspx?id=1632826&amp;relatedProdLanguage=nl&amp;relatedProdCountry=nl" TargetMode="External"/><Relationship Id="rId126" Type="http://schemas.openxmlformats.org/officeDocument/2006/relationships/hyperlink" Target="https://www.abbconnect.nl/details/index.aspx?id=1625718&amp;relatedProdLanguage=nl&amp;relatedProdCountry=nl" TargetMode="External"/><Relationship Id="rId147" Type="http://schemas.openxmlformats.org/officeDocument/2006/relationships/hyperlink" Target="https://www.busch-jaeger.de/online-katalog/detail/2CKA006200A0861" TargetMode="External"/><Relationship Id="rId168" Type="http://schemas.openxmlformats.org/officeDocument/2006/relationships/hyperlink" Target="https://www.busch-jaeger.nl/online-catalogus/detail/2CKA006710A0032" TargetMode="External"/><Relationship Id="rId312" Type="http://schemas.openxmlformats.org/officeDocument/2006/relationships/hyperlink" Target="https://www.abbconnect.nl/details/index.aspx?id=1644940&amp;relatedProdLanguage=nl&amp;relatedProdCountry=nl" TargetMode="External"/><Relationship Id="rId333" Type="http://schemas.openxmlformats.org/officeDocument/2006/relationships/hyperlink" Target="https://www.busch-jaeger.nl/online-catalogus/detail/2CKA006220A0370" TargetMode="External"/><Relationship Id="rId354" Type="http://schemas.openxmlformats.org/officeDocument/2006/relationships/hyperlink" Target="https://new.welcome-configurator.mybuildings.abb.com/" TargetMode="External"/><Relationship Id="rId51" Type="http://schemas.openxmlformats.org/officeDocument/2006/relationships/hyperlink" Target="https://www.abbconnect.nl/details/index.aspx?id=1632583&amp;relatedProdLanguage=nl&amp;relatedProdCountry=nl" TargetMode="External"/><Relationship Id="rId72" Type="http://schemas.openxmlformats.org/officeDocument/2006/relationships/hyperlink" Target="https://www.busch-jaeger.nl/online-catalogus/detail/2CKA006115A0509" TargetMode="External"/><Relationship Id="rId93" Type="http://schemas.openxmlformats.org/officeDocument/2006/relationships/hyperlink" Target="https://www.busch-jaeger.nl/online-catalogus/detail/2CKA006220A0890" TargetMode="External"/><Relationship Id="rId189" Type="http://schemas.openxmlformats.org/officeDocument/2006/relationships/hyperlink" Target="https://www.abbconnect.nl/details/index.aspx?id=1633410&amp;relatedProdLanguage=nl&amp;relatedProdCountry=nl" TargetMode="External"/><Relationship Id="rId375" Type="http://schemas.openxmlformats.org/officeDocument/2006/relationships/hyperlink" Target="https://www.abbconnect.nl/details/index.aspx?id=1644979&amp;relatedProdLanguage=nl&amp;relatedProdCountry=nl" TargetMode="External"/><Relationship Id="rId396" Type="http://schemas.openxmlformats.org/officeDocument/2006/relationships/printerSettings" Target="../printerSettings/printerSettings1.bin"/><Relationship Id="rId3" Type="http://schemas.openxmlformats.org/officeDocument/2006/relationships/hyperlink" Target="https://www.abbconnect.nl/details/index.aspx?id=2016422&amp;relatedProdLanguage=nl&amp;relatedProdCountry=nl" TargetMode="External"/><Relationship Id="rId214" Type="http://schemas.openxmlformats.org/officeDocument/2006/relationships/hyperlink" Target="https://www.busch-jaeger.nl/online-catalogus/detail/2CKA006220A0367" TargetMode="External"/><Relationship Id="rId235" Type="http://schemas.openxmlformats.org/officeDocument/2006/relationships/hyperlink" Target="https://www.busch-jaeger.nl/online-catalogus/detail/2CKA006220A0753" TargetMode="External"/><Relationship Id="rId256" Type="http://schemas.openxmlformats.org/officeDocument/2006/relationships/hyperlink" Target="https://www.abbconnect.nl/details/index.aspx?id=1644886&amp;relatedProdLanguage=nl&amp;relatedProdCountry=nl" TargetMode="External"/><Relationship Id="rId277" Type="http://schemas.openxmlformats.org/officeDocument/2006/relationships/hyperlink" Target="https://www.busch-jaeger.nl/online-catalogus/detail/2TMA130050B0060" TargetMode="External"/><Relationship Id="rId298" Type="http://schemas.openxmlformats.org/officeDocument/2006/relationships/hyperlink" Target="https://www.abbconnect.nl/details/index.aspx?id=1644751&amp;relatedProdLanguage=nl&amp;relatedProdCountry=nl" TargetMode="External"/><Relationship Id="rId116" Type="http://schemas.openxmlformats.org/officeDocument/2006/relationships/hyperlink" Target="https://www.abbconnect.nl/details/index.aspx?id=1632589&amp;relatedProdLanguage=nl&amp;relatedProdCountry=nl" TargetMode="External"/><Relationship Id="rId137" Type="http://schemas.openxmlformats.org/officeDocument/2006/relationships/hyperlink" Target="https://www.abbconnect.nl/details/index.aspx?id=1811996&amp;relatedProdLanguage=nl&amp;relatedProdCountry=nl" TargetMode="External"/><Relationship Id="rId158" Type="http://schemas.openxmlformats.org/officeDocument/2006/relationships/hyperlink" Target="https://www.abbconnect.nl/details/index.aspx?id=1633141&amp;relatedProdLanguage=nl&amp;relatedProdCountry=nl" TargetMode="External"/><Relationship Id="rId302" Type="http://schemas.openxmlformats.org/officeDocument/2006/relationships/hyperlink" Target="https://www.abbconnect.nl/details/index.aspx?id=1644782&amp;relatedProdLanguage=nl&amp;relatedProdCountry=nl" TargetMode="External"/><Relationship Id="rId323" Type="http://schemas.openxmlformats.org/officeDocument/2006/relationships/hyperlink" Target="https://www.busch-jaeger.nl/online-catalogus/detail/2CKA001725A1562" TargetMode="External"/><Relationship Id="rId344" Type="http://schemas.openxmlformats.org/officeDocument/2006/relationships/hyperlink" Target="https://www.youtube.com/playlist?list=PLRrIqKishFcARxa6AgFWyo6Q300UtGQvg" TargetMode="External"/><Relationship Id="rId20" Type="http://schemas.openxmlformats.org/officeDocument/2006/relationships/hyperlink" Target="https://www.abbconnect.nl/details/index.aspx?id=1632790&amp;relatedProdLanguage=nl&amp;relatedProdCountry=nl" TargetMode="External"/><Relationship Id="rId41" Type="http://schemas.openxmlformats.org/officeDocument/2006/relationships/hyperlink" Target="https://www.abbconnect.nl/details/index.aspx?id=1980067&amp;relatedProdLanguage=nl&amp;relatedProdCountry=nl" TargetMode="External"/><Relationship Id="rId62" Type="http://schemas.openxmlformats.org/officeDocument/2006/relationships/hyperlink" Target="https://www.abbconnect.nl/details/index.aspx?id=1632592&amp;relatedProdLanguage=nl&amp;relatedProdCountry=nl" TargetMode="External"/><Relationship Id="rId83" Type="http://schemas.openxmlformats.org/officeDocument/2006/relationships/hyperlink" Target="https://www.abbconnect.nl/details/index.aspx?id=1723677&amp;relatedProdLanguage=nl&amp;relatedProdCountry=nl" TargetMode="External"/><Relationship Id="rId179" Type="http://schemas.openxmlformats.org/officeDocument/2006/relationships/hyperlink" Target="https://www.busch-jaeger.nl/online-catalogus/detail/2CKA006200A0068" TargetMode="External"/><Relationship Id="rId365" Type="http://schemas.openxmlformats.org/officeDocument/2006/relationships/hyperlink" Target="https://www.busch-jaeger.nl/online-catalogus/detail/2TMA320050B0001" TargetMode="External"/><Relationship Id="rId386" Type="http://schemas.openxmlformats.org/officeDocument/2006/relationships/hyperlink" Target="https://www.abbconnect.nl/details/index.aspx?id=1724993&amp;relatedProdLanguage=nl&amp;relatedProdCountry=nl" TargetMode="External"/><Relationship Id="rId190" Type="http://schemas.openxmlformats.org/officeDocument/2006/relationships/hyperlink" Target="https://www.abbconnect.nl/details/index.aspx?id=1633482&amp;relatedProdLanguage=nl&amp;relatedProdCountry=nl" TargetMode="External"/><Relationship Id="rId204" Type="http://schemas.openxmlformats.org/officeDocument/2006/relationships/hyperlink" Target="https://www.busch-jaeger.nl/online-catalogus/detail/2CKA006220A0368" TargetMode="External"/><Relationship Id="rId225" Type="http://schemas.openxmlformats.org/officeDocument/2006/relationships/hyperlink" Target="https://www.abbconnect.nl/details/index.aspx?id=1632693&amp;relatedProdLanguage=nl&amp;relatedProdCountry=nl" TargetMode="External"/><Relationship Id="rId246" Type="http://schemas.openxmlformats.org/officeDocument/2006/relationships/hyperlink" Target="https://www.busch-jaeger.nl/online-catalogus/detail/2TMA310010B0004" TargetMode="External"/><Relationship Id="rId267" Type="http://schemas.openxmlformats.org/officeDocument/2006/relationships/hyperlink" Target="https://www.abbconnect.nl/details/index.aspx?id=1644751&amp;relatedProdLanguage=nl&amp;relatedProdCountry=nl" TargetMode="External"/><Relationship Id="rId288" Type="http://schemas.openxmlformats.org/officeDocument/2006/relationships/hyperlink" Target="https://www.abbconnect.nl/details/index.aspx?id=1644707&amp;relatedProdLanguage=nl&amp;relatedProdCountry=nl" TargetMode="External"/><Relationship Id="rId106" Type="http://schemas.openxmlformats.org/officeDocument/2006/relationships/hyperlink" Target="https://www.abbconnect.nl/details/index.aspx?id=1632827&amp;relatedProdLanguage=nl&amp;relatedProdCountry=nl" TargetMode="External"/><Relationship Id="rId127" Type="http://schemas.openxmlformats.org/officeDocument/2006/relationships/hyperlink" Target="https://www.busch-jaeger.nl/online-catalogus/detail/2CDG120012R0011" TargetMode="External"/><Relationship Id="rId313" Type="http://schemas.openxmlformats.org/officeDocument/2006/relationships/hyperlink" Target="https://www.abbconnect.nl/details/index.aspx?id=1644940&amp;relatedProdLanguage=nl&amp;relatedProdCountry=nl" TargetMode="External"/><Relationship Id="rId10" Type="http://schemas.openxmlformats.org/officeDocument/2006/relationships/hyperlink" Target="https://www.abbconnect.nl/details/index.aspx?id=2016423&amp;relatedProdLanguage=nl&amp;relatedProdCountry=nl" TargetMode="External"/><Relationship Id="rId31" Type="http://schemas.openxmlformats.org/officeDocument/2006/relationships/hyperlink" Target="https://www.busch-jaeger.nl/online-catalogus/detail/2CKA006220A0025" TargetMode="External"/><Relationship Id="rId52" Type="http://schemas.openxmlformats.org/officeDocument/2006/relationships/hyperlink" Target="https://www.abbconnect.nl/details/index.aspx?id=1632600&amp;relatedProdLanguage=nl&amp;relatedProdCountry=nl" TargetMode="External"/><Relationship Id="rId73" Type="http://schemas.openxmlformats.org/officeDocument/2006/relationships/hyperlink" Target="https://www.busch-jaeger.nl/online-catalogus/detail/2CKA006199A0163" TargetMode="External"/><Relationship Id="rId94" Type="http://schemas.openxmlformats.org/officeDocument/2006/relationships/hyperlink" Target="https://www.busch-jaeger.nl/online-catalogus/detail/2CKA006220A0891" TargetMode="External"/><Relationship Id="rId148" Type="http://schemas.openxmlformats.org/officeDocument/2006/relationships/hyperlink" Target="https://www.abbconnect.nl/details/index.aspx?id=1810424&amp;relatedProdLanguage=nl&amp;relatedProdCountry=nl" TargetMode="External"/><Relationship Id="rId169" Type="http://schemas.openxmlformats.org/officeDocument/2006/relationships/hyperlink" Target="https://www.busch-jaeger.nl/online-catalogus/detail/2CKA006710A0036" TargetMode="External"/><Relationship Id="rId334" Type="http://schemas.openxmlformats.org/officeDocument/2006/relationships/hyperlink" Target="https://www.abbconnect.nl/details/index.aspx?id=1632702&amp;relatedProdLanguage=nl&amp;relatedProdCountry=nl" TargetMode="External"/><Relationship Id="rId355" Type="http://schemas.openxmlformats.org/officeDocument/2006/relationships/hyperlink" Target="https://smart-ip-configurator.mybuildings.abb.com/" TargetMode="External"/><Relationship Id="rId376" Type="http://schemas.openxmlformats.org/officeDocument/2006/relationships/hyperlink" Target="https://www.abbconnect.nl/details/index.aspx?id=1644978&amp;relatedProdLanguage=nl&amp;relatedProdCountry=nl" TargetMode="External"/><Relationship Id="rId397" Type="http://schemas.openxmlformats.org/officeDocument/2006/relationships/vmlDrawing" Target="../drawings/vmlDrawing1.vml"/><Relationship Id="rId4" Type="http://schemas.openxmlformats.org/officeDocument/2006/relationships/hyperlink" Target="https://www.busch-jaeger.nl/online-catalogus/detail/2CKA006200A0940" TargetMode="External"/><Relationship Id="rId180" Type="http://schemas.openxmlformats.org/officeDocument/2006/relationships/hyperlink" Target="https://www.abbconnect.nl/details/index.aspx?id=1632544&amp;relatedProdLanguage=nl&amp;relatedProdCountry=nl" TargetMode="External"/><Relationship Id="rId215" Type="http://schemas.openxmlformats.org/officeDocument/2006/relationships/hyperlink" Target="https://www.busch-jaeger.nl/online-catalogus/detail/2CKA006220A0358" TargetMode="External"/><Relationship Id="rId236" Type="http://schemas.openxmlformats.org/officeDocument/2006/relationships/hyperlink" Target="https://www.abbconnect.nl/details/index.aspx?id=1632813&amp;relatedProdLanguage=nl&amp;relatedProdCountry=nl" TargetMode="External"/><Relationship Id="rId257" Type="http://schemas.openxmlformats.org/officeDocument/2006/relationships/hyperlink" Target="https://www.abbconnect.nl/details/index.aspx?id=1644886&amp;relatedProdLanguage=nl&amp;relatedProdCountry=nl" TargetMode="External"/><Relationship Id="rId278" Type="http://schemas.openxmlformats.org/officeDocument/2006/relationships/hyperlink" Target="https://www.busch-jaeger.nl/online-catalogus/detail/2TMA130160B0134" TargetMode="External"/><Relationship Id="rId303" Type="http://schemas.openxmlformats.org/officeDocument/2006/relationships/hyperlink" Target="https://www.abbconnect.nl/details/index.aspx?id=1644782&amp;relatedProdLanguage=nl&amp;relatedProdCountry=nl" TargetMode="External"/><Relationship Id="rId42" Type="http://schemas.openxmlformats.org/officeDocument/2006/relationships/hyperlink" Target="https://www.busch-jaeger.nl/online-catalogus/detail/2CKA006220A0024" TargetMode="External"/><Relationship Id="rId84" Type="http://schemas.openxmlformats.org/officeDocument/2006/relationships/hyperlink" Target="https://www.abbconnect.nl/details/index.aspx?id=1723672&amp;relatedProdLanguage=nl&amp;relatedProdCountry=nl" TargetMode="External"/><Relationship Id="rId138" Type="http://schemas.openxmlformats.org/officeDocument/2006/relationships/hyperlink" Target="https://www.abbconnect.nl/details/index.aspx?id=1811996&amp;relatedProdLanguage=nl&amp;relatedProdCountry=nl" TargetMode="External"/><Relationship Id="rId345" Type="http://schemas.openxmlformats.org/officeDocument/2006/relationships/hyperlink" Target="https://www.youtube.com/playlist?list=PLRrIqKishFcARxa6AgFWyo6Q300UtGQvg" TargetMode="External"/><Relationship Id="rId387" Type="http://schemas.openxmlformats.org/officeDocument/2006/relationships/hyperlink" Target="https://www.abbconnect.nl/details/index.aspx?id=1724992&amp;relatedProdLanguage=nl&amp;relatedProdCountry=nl" TargetMode="External"/><Relationship Id="rId191" Type="http://schemas.openxmlformats.org/officeDocument/2006/relationships/hyperlink" Target="https://www.abbconnect.nl/details/index.aspx?id=1633480&amp;relatedProdLanguage=nl&amp;relatedProdCountry=nl" TargetMode="External"/><Relationship Id="rId205" Type="http://schemas.openxmlformats.org/officeDocument/2006/relationships/hyperlink" Target="https://www.busch-jaeger.nl/online-catalogus/detail/2CKA006220A0515" TargetMode="External"/><Relationship Id="rId247" Type="http://schemas.openxmlformats.org/officeDocument/2006/relationships/hyperlink" Target="https://www.abbconnect.nl/details/index.aspx?id=1625711&amp;relatedProdLanguage=nl&amp;relatedProdCountry=nl" TargetMode="External"/><Relationship Id="rId107" Type="http://schemas.openxmlformats.org/officeDocument/2006/relationships/hyperlink" Target="https://www.abbconnect.nl/details/index.aspx?id=1632828&amp;relatedProdLanguage=nl&amp;relatedProdCountry=nl" TargetMode="External"/><Relationship Id="rId289" Type="http://schemas.openxmlformats.org/officeDocument/2006/relationships/hyperlink" Target="https://www.abbconnect.nl/details/index.aspx?id=1644708&amp;relatedProdLanguage=nl&amp;relatedProdCountry=nl" TargetMode="External"/><Relationship Id="rId11" Type="http://schemas.openxmlformats.org/officeDocument/2006/relationships/hyperlink" Target="https://www.busch-jaeger.nl/online-catalogus/detail/2CKA006220A0001" TargetMode="External"/><Relationship Id="rId53" Type="http://schemas.openxmlformats.org/officeDocument/2006/relationships/hyperlink" Target="https://www.busch-jaeger.nl/online-catalogus/detail/2CKA006220A0012" TargetMode="External"/><Relationship Id="rId149" Type="http://schemas.openxmlformats.org/officeDocument/2006/relationships/hyperlink" Target="https://www.busch-jaeger.nl/online-catalogus/detail/2CKA006800A3041" TargetMode="External"/><Relationship Id="rId314" Type="http://schemas.openxmlformats.org/officeDocument/2006/relationships/hyperlink" Target="https://www.abbconnect.nl/details/index.aspx?id=1630616&amp;relatedProdLanguage=nl&amp;relatedProdCountry=nl" TargetMode="External"/><Relationship Id="rId356" Type="http://schemas.openxmlformats.org/officeDocument/2006/relationships/hyperlink" Target="https://new.abb.com/benelux/nieuws/trainingen/busch-free@home-trainingen" TargetMode="External"/><Relationship Id="rId398" Type="http://schemas.openxmlformats.org/officeDocument/2006/relationships/comments" Target="../comments1.xml"/><Relationship Id="rId95" Type="http://schemas.openxmlformats.org/officeDocument/2006/relationships/hyperlink" Target="https://www.busch-jaeger.nl/online-catalogus/detail/2CKA006330A0017" TargetMode="External"/><Relationship Id="rId160" Type="http://schemas.openxmlformats.org/officeDocument/2006/relationships/hyperlink" Target="https://www.abbconnect.nl/details/index.aspx?id=1633542&amp;relatedProdLanguage=nl&amp;relatedProdCountry=nl" TargetMode="External"/><Relationship Id="rId216" Type="http://schemas.openxmlformats.org/officeDocument/2006/relationships/hyperlink" Target="https://www.busch-jaeger.nl/online-catalogus/detail/2CKA006220A0363" TargetMode="External"/><Relationship Id="rId258" Type="http://schemas.openxmlformats.org/officeDocument/2006/relationships/hyperlink" Target="https://www.abbconnect.nl/details/index.aspx?id=1644940&amp;relatedProdLanguage=nl&amp;relatedProdCountry=nl" TargetMode="External"/><Relationship Id="rId22" Type="http://schemas.openxmlformats.org/officeDocument/2006/relationships/hyperlink" Target="https://www.abbconnect.nl/details/index.aspx?id=1632814&amp;relatedProdLanguage=nl&amp;relatedProdCountry=nl" TargetMode="External"/><Relationship Id="rId64" Type="http://schemas.openxmlformats.org/officeDocument/2006/relationships/hyperlink" Target="https://www.abbconnect.nl/details/index.aspx?id=1632594&amp;relatedProdLanguage=nl&amp;relatedProdCountry=nl" TargetMode="External"/><Relationship Id="rId118" Type="http://schemas.openxmlformats.org/officeDocument/2006/relationships/hyperlink" Target="https://www.abbconnect.nl/details/index.aspx?id=1973387&amp;relatedProdLanguage=nl&amp;relatedProdCountry=nl" TargetMode="External"/><Relationship Id="rId325" Type="http://schemas.openxmlformats.org/officeDocument/2006/relationships/hyperlink" Target="https://www.abbconnect.nl/details/index.aspx?id=100365&amp;relatedProdLanguage=nl&amp;relatedProdCountry=nl" TargetMode="External"/><Relationship Id="rId367" Type="http://schemas.openxmlformats.org/officeDocument/2006/relationships/hyperlink" Target="https://www.busch-jaeger.nl/online-catalogus/detail/2TMA320161W0001" TargetMode="External"/><Relationship Id="rId171" Type="http://schemas.openxmlformats.org/officeDocument/2006/relationships/hyperlink" Target="https://www.busch-jaeger.nl/online-catalogus/detail/2CKA006710A0044" TargetMode="External"/><Relationship Id="rId227" Type="http://schemas.openxmlformats.org/officeDocument/2006/relationships/hyperlink" Target="https://www.abbconnect.nl/details/index.aspx?id=1632689&amp;relatedProdLanguage=nl&amp;relatedProdCountry=nl" TargetMode="External"/><Relationship Id="rId269" Type="http://schemas.openxmlformats.org/officeDocument/2006/relationships/hyperlink" Target="https://www.abbconnect.nl/details/index.aspx?id=1644776&amp;relatedProdLanguage=nl&amp;relatedProdCountry=nl" TargetMode="External"/><Relationship Id="rId33" Type="http://schemas.openxmlformats.org/officeDocument/2006/relationships/hyperlink" Target="https://www.busch-jaeger.de/online-katalog/detail/2CKA006220A0027" TargetMode="External"/><Relationship Id="rId129" Type="http://schemas.openxmlformats.org/officeDocument/2006/relationships/hyperlink" Target="https://www.busch-jaeger.nl/online-catalogus/detail/2CDG120010R0011" TargetMode="External"/><Relationship Id="rId280" Type="http://schemas.openxmlformats.org/officeDocument/2006/relationships/hyperlink" Target="https://www.busch-jaeger.nl/online-catalogus/detail/2TMA130160B0141" TargetMode="External"/><Relationship Id="rId336" Type="http://schemas.openxmlformats.org/officeDocument/2006/relationships/hyperlink" Target="https://www.abbconnect.nl/bjecalc/index.aspx?_ga=2.251519555.434270046.1591627420-2092872154.1579003660" TargetMode="External"/><Relationship Id="rId75" Type="http://schemas.openxmlformats.org/officeDocument/2006/relationships/hyperlink" Target="https://www.busch-jaeger.nl/online-catalogus/detail/2CKA006199A0165" TargetMode="External"/><Relationship Id="rId140" Type="http://schemas.openxmlformats.org/officeDocument/2006/relationships/hyperlink" Target="https://www.abbconnect.nl/details/index.aspx?id=1812009&amp;relatedProdLanguage=nl&amp;relatedProdCountry=nl" TargetMode="External"/><Relationship Id="rId182" Type="http://schemas.openxmlformats.org/officeDocument/2006/relationships/hyperlink" Target="https://www.abbconnect.nl/details/index.aspx?id=1633444&amp;relatedProdLanguage=nl&amp;relatedProdCountry=nl" TargetMode="External"/><Relationship Id="rId378" Type="http://schemas.openxmlformats.org/officeDocument/2006/relationships/hyperlink" Target="https://www.abbconnect.nl/details/index.aspx?id=1644951&amp;relatedProdLanguage=nl&amp;relatedProdCountry=nl" TargetMode="External"/><Relationship Id="rId6" Type="http://schemas.openxmlformats.org/officeDocument/2006/relationships/hyperlink" Target="https://www.abbconnect.nl/details/index.aspx?id=1632542&amp;relatedProdLanguage=nl&amp;relatedProdCountry=nl" TargetMode="External"/><Relationship Id="rId238" Type="http://schemas.openxmlformats.org/officeDocument/2006/relationships/hyperlink" Target="https://www.abbconnect.nl/details/index.aspx?id=1633390&amp;relatedProdLanguage=nl&amp;relatedProdCountry=nl" TargetMode="External"/><Relationship Id="rId291" Type="http://schemas.openxmlformats.org/officeDocument/2006/relationships/hyperlink" Target="https://www.abbconnect.nl/details/index.aspx?id=1644706&amp;relatedProdLanguage=nl&amp;relatedProdCountry=nl" TargetMode="External"/><Relationship Id="rId305" Type="http://schemas.openxmlformats.org/officeDocument/2006/relationships/hyperlink" Target="https://www.busch-jaeger.nl/online-catalogus/detail/2TMA130160B0090" TargetMode="External"/><Relationship Id="rId347" Type="http://schemas.openxmlformats.org/officeDocument/2006/relationships/hyperlink" Target="https://faq-busch-jaeger.nl/?_gl=1*16ifbd8*_gcl_au*MTY1NTg2MTYyNy4xNzYzNDA1NTU2*FPAU*MTY1NTg2MTYyNy4xNzYzNDA1NTU2*_ga*OTUyODI0OTY3LjE3MDczMDE1NzM.*_ga_N40E6CV9ZN*czE3NjQwMTIzMzQkbzg0JGcwJHQxNzY0MDEyMzM2JGo1OCRsMCRoMTI5OTEwNzM1Ng..*_fplc*TGxFS29MZ2dRcnJTdldBWTlTdkRXNmMyS3IlMkZ4N3NzQnJQRUx0ZjkzR1M2c05DNHRJTlN2UEk1b21nc1UzNGJETkFmN2o0WEEzUWFBSnRFZ1J1Yk5tcVRvUHlGJTJCeGtBMmV3bGJTR0VrSHpaVERwQXZEa0dvJTJCNVlYME5vSFBnJTNEJTNE" TargetMode="External"/><Relationship Id="rId44" Type="http://schemas.openxmlformats.org/officeDocument/2006/relationships/hyperlink" Target="https://www.busch-jaeger.nl/online-catalogus/detail/2CDG510023R0021" TargetMode="External"/><Relationship Id="rId86" Type="http://schemas.openxmlformats.org/officeDocument/2006/relationships/hyperlink" Target="https://www.abbconnect.nl/details/index.aspx?id=1723827&amp;relatedProdLanguage=nl&amp;relatedProdCountry=nl" TargetMode="External"/><Relationship Id="rId151" Type="http://schemas.openxmlformats.org/officeDocument/2006/relationships/hyperlink" Target="https://www.busch-jaeger.nl/online-catalogus/detail/2CKA006800A3047" TargetMode="External"/><Relationship Id="rId389" Type="http://schemas.openxmlformats.org/officeDocument/2006/relationships/hyperlink" Target="https://www.abbconnect.nl/details/index.aspx?id=1724990&amp;relatedProdLanguage=nl&amp;relatedProdCountry=nl" TargetMode="External"/><Relationship Id="rId193" Type="http://schemas.openxmlformats.org/officeDocument/2006/relationships/hyperlink" Target="https://www.busch-jaeger.nl/online-catalogus/detail/2CKA006730A0151" TargetMode="External"/><Relationship Id="rId207" Type="http://schemas.openxmlformats.org/officeDocument/2006/relationships/hyperlink" Target="https://www.abbconnect.nl/details/index.aspx?id=1632788&amp;relatedProdLanguage=nl&amp;relatedProdCountry=nl" TargetMode="External"/><Relationship Id="rId249" Type="http://schemas.openxmlformats.org/officeDocument/2006/relationships/hyperlink" Target="https://www.abbconnect.nl/details/index.aspx?id=1712770&amp;relatedProdLanguage=nl&amp;relatedProdCountry=nl" TargetMode="External"/><Relationship Id="rId13" Type="http://schemas.openxmlformats.org/officeDocument/2006/relationships/hyperlink" Target="https://www.busch-jaeger.nl/online-catalogus/detail/2CDG510025R0021" TargetMode="External"/><Relationship Id="rId109" Type="http://schemas.openxmlformats.org/officeDocument/2006/relationships/hyperlink" Target="https://www.abbconnect.nl/details/index.aspx?id=1632981&amp;relatedProdLanguage=nl&amp;relatedProdCountry=nl" TargetMode="External"/><Relationship Id="rId260" Type="http://schemas.openxmlformats.org/officeDocument/2006/relationships/hyperlink" Target="https://www.abbconnect.nl/details/index.aspx?id=1644839&amp;relatedProdLanguage=nl&amp;relatedProdCountry=nl" TargetMode="External"/><Relationship Id="rId316" Type="http://schemas.openxmlformats.org/officeDocument/2006/relationships/hyperlink" Target="https://www.busch-jaeger.nl/online-catalogus/detail/2CKA001725A1558" TargetMode="External"/><Relationship Id="rId55" Type="http://schemas.openxmlformats.org/officeDocument/2006/relationships/hyperlink" Target="https://www.busch-jaeger.nl/online-catalogus/detail/2CKA006220A0014" TargetMode="External"/><Relationship Id="rId97" Type="http://schemas.openxmlformats.org/officeDocument/2006/relationships/hyperlink" Target="https://www.busch-jaeger.nl/online-catalogus/detail/2CKA006330A0023" TargetMode="External"/><Relationship Id="rId120" Type="http://schemas.openxmlformats.org/officeDocument/2006/relationships/hyperlink" Target="https://www.abbconnect.nl/details/index.aspx?id=1973386&amp;relatedProdLanguage=nl&amp;relatedProdCountry=nl" TargetMode="External"/><Relationship Id="rId358" Type="http://schemas.openxmlformats.org/officeDocument/2006/relationships/hyperlink" Target="https://www.abbconnect.nl/Details/Index.aspx/2CKA006230A0001?languageCode=nl&amp;country=nl" TargetMode="External"/><Relationship Id="rId162" Type="http://schemas.openxmlformats.org/officeDocument/2006/relationships/hyperlink" Target="https://www.abbconnect.nl/details/index.aspx?id=1632572&amp;relatedProdLanguage=nl&amp;relatedProdCountry=nl" TargetMode="External"/><Relationship Id="rId218" Type="http://schemas.openxmlformats.org/officeDocument/2006/relationships/hyperlink" Target="https://www.busch-jaeger.nl/online-catalogus/detail/2CKA006220A0753" TargetMode="External"/><Relationship Id="rId271" Type="http://schemas.openxmlformats.org/officeDocument/2006/relationships/hyperlink" Target="https://www.abbconnect.nl/details/index.aspx?id=1644782&amp;relatedProdLanguage=nl&amp;relatedProdCountry=nl" TargetMode="External"/><Relationship Id="rId24" Type="http://schemas.openxmlformats.org/officeDocument/2006/relationships/hyperlink" Target="https://www.abbconnect.nl/details/index.aspx?id=1632791&amp;relatedProdLanguage=nl&amp;relatedProdCountry=nl" TargetMode="External"/><Relationship Id="rId66" Type="http://schemas.openxmlformats.org/officeDocument/2006/relationships/hyperlink" Target="https://www.abbconnect.nl/details/index.aspx?id=1632596&amp;relatedProdLanguage=nl&amp;relatedProdCountry=nl" TargetMode="External"/><Relationship Id="rId131" Type="http://schemas.openxmlformats.org/officeDocument/2006/relationships/hyperlink" Target="https://www.busch-jaeger.nl/online-catalogus/detail/2CDG120011R0011" TargetMode="External"/><Relationship Id="rId327" Type="http://schemas.openxmlformats.org/officeDocument/2006/relationships/hyperlink" Target="https://www.abbconnect.nl/details/index.aspx?id=223411&amp;relatedProdLanguage=nl&amp;relatedProdCountry=nl" TargetMode="External"/><Relationship Id="rId369" Type="http://schemas.openxmlformats.org/officeDocument/2006/relationships/hyperlink" Target="https://www.abbconnect.nl/details/index.aspx?id=1731271&amp;relatedProdLanguage=nl&amp;relatedProdCountry=nl" TargetMode="External"/><Relationship Id="rId173" Type="http://schemas.openxmlformats.org/officeDocument/2006/relationships/hyperlink" Target="https://www.abbconnect.nl/details/index.aspx?id=1980051&amp;relatedProdLanguage=nl&amp;relatedProdCountry=nl" TargetMode="External"/><Relationship Id="rId229" Type="http://schemas.openxmlformats.org/officeDocument/2006/relationships/hyperlink" Target="https://www.abbconnect.nl/details/index.aspx?id=1632691&amp;relatedProdLanguage=nl&amp;relatedProdCountry=nl" TargetMode="External"/><Relationship Id="rId380" Type="http://schemas.openxmlformats.org/officeDocument/2006/relationships/hyperlink" Target="https://www.busch-jaeger.nl/online-catalogus/detail/2TMA310050B0002" TargetMode="External"/><Relationship Id="rId240" Type="http://schemas.openxmlformats.org/officeDocument/2006/relationships/hyperlink" Target="https://www.abbconnect.nl/Details/Index.aspx/1SPA007161F0220?languageCode=nl&amp;country=nl&amp;_gl=1*18yz6b*_gcl_aw*R0NMLjE3NTYyODA1NTUuRUFJYUlRb2JDaE1JbWMyRzdyNnFqd01WcGRoRUJ4M1RHVHc5RUFBWUFTQUFFZ0lOQ2ZEX0J3RQ..*_gcl_au*MjEyNzY3NjM4OS4xNzQ5ODA0MTE3*_ga*NjkzMjExMzEwLjE3NDQ4ODIxNTY.*_ga_63XDY1R9SG*czE3NTY4MzgzMDkkbzk4JGcwJHQxNzU2ODM4MzA5JGo2MCRsMCRoNTcxMzU4OTU4" TargetMode="External"/><Relationship Id="rId35" Type="http://schemas.openxmlformats.org/officeDocument/2006/relationships/hyperlink" Target="https://www.abbconnect.nl/details/index.aspx?id=1980064&amp;relatedProdLanguage=nl&amp;relatedProdCountry=nl" TargetMode="External"/><Relationship Id="rId77" Type="http://schemas.openxmlformats.org/officeDocument/2006/relationships/hyperlink" Target="https://www.busch-jaeger.nl/online-catalogus/detail/2CKA006199A0337" TargetMode="External"/><Relationship Id="rId100" Type="http://schemas.openxmlformats.org/officeDocument/2006/relationships/hyperlink" Target="https://www.busch-jaeger.nl/online-catalogus/detail/2CKA006330A0025" TargetMode="External"/><Relationship Id="rId282" Type="http://schemas.openxmlformats.org/officeDocument/2006/relationships/hyperlink" Target="https://www.abbconnect.nl/details/index.aspx?id=1723441&amp;relatedProdLanguage=nl&amp;relatedProdCountry=nl" TargetMode="External"/><Relationship Id="rId338" Type="http://schemas.openxmlformats.org/officeDocument/2006/relationships/hyperlink" Target="https://www.abbconnect.nl/details/index.aspx?id=2027185&amp;relatedProdLanguage=nl&amp;relatedProdCountry=nl" TargetMode="External"/><Relationship Id="rId8" Type="http://schemas.openxmlformats.org/officeDocument/2006/relationships/hyperlink" Target="https://www.busch-jaeger.nl/online-catalogus/detail/2CKA006200A0158" TargetMode="External"/><Relationship Id="rId142" Type="http://schemas.openxmlformats.org/officeDocument/2006/relationships/hyperlink" Target="https://www.abbconnect.nl/details/index.aspx?id=1632703&amp;relatedProdLanguage=nl&amp;relatedProdCountry=nl" TargetMode="External"/><Relationship Id="rId184" Type="http://schemas.openxmlformats.org/officeDocument/2006/relationships/hyperlink" Target="https://www.abbconnect.nl/details/index.aspx?id=1633410&amp;relatedProdLanguage=nl&amp;relatedProdCountry=nl" TargetMode="External"/><Relationship Id="rId391" Type="http://schemas.openxmlformats.org/officeDocument/2006/relationships/hyperlink" Target="https://www.abbconnect.nl/details/index.aspx?id=1724993&amp;relatedProdLanguage=nl&amp;relatedProdCountry=nl" TargetMode="External"/><Relationship Id="rId251" Type="http://schemas.openxmlformats.org/officeDocument/2006/relationships/hyperlink" Target="https://www.abbconnect.nl/Details/Index.aspx/2TMA310010B0006?languageCode=nl&amp;country=nl" TargetMode="External"/><Relationship Id="rId46" Type="http://schemas.openxmlformats.org/officeDocument/2006/relationships/hyperlink" Target="https://www.busch-jaeger.nl/online-catalogus/detail/2CDG510024R0021" TargetMode="External"/><Relationship Id="rId293" Type="http://schemas.openxmlformats.org/officeDocument/2006/relationships/hyperlink" Target="https://www.abbconnect.nl/details/index.aspx?id=1644756&amp;relatedProdLanguage=nl&amp;relatedProdCountry=nl" TargetMode="External"/><Relationship Id="rId307" Type="http://schemas.openxmlformats.org/officeDocument/2006/relationships/hyperlink" Target="https://www.abbconnect.nl/details/index.aspx?id=1644799&amp;relatedProdLanguage=nl&amp;relatedProdCountry=nl" TargetMode="External"/><Relationship Id="rId349" Type="http://schemas.openxmlformats.org/officeDocument/2006/relationships/hyperlink" Target="https://www.busch-jaeger.nl/online-catalogus/detail/2CKA006200A0967" TargetMode="External"/><Relationship Id="rId88" Type="http://schemas.openxmlformats.org/officeDocument/2006/relationships/hyperlink" Target="https://www.abbconnect.nl/details/index.aspx?id=1723826&amp;relatedProdLanguage=nl&amp;relatedProdCountry=nl" TargetMode="External"/><Relationship Id="rId111" Type="http://schemas.openxmlformats.org/officeDocument/2006/relationships/hyperlink" Target="https://www.abbconnect.nl/details/index.aspx?id=1632989&amp;relatedProdLanguage=nl&amp;relatedProdCountry=nl" TargetMode="External"/><Relationship Id="rId153" Type="http://schemas.openxmlformats.org/officeDocument/2006/relationships/hyperlink" Target="https://www.busch-jaeger.nl/online-catalogus/detail/2CKA006500A0012" TargetMode="External"/><Relationship Id="rId195" Type="http://schemas.openxmlformats.org/officeDocument/2006/relationships/hyperlink" Target="https://www.busch-jaeger.nl/online-catalogus/detail/2CKA006730A0152" TargetMode="External"/><Relationship Id="rId209" Type="http://schemas.openxmlformats.org/officeDocument/2006/relationships/hyperlink" Target="https://www.busch-jaeger.nl/online-catalogus/detail/2CKA006220A0356" TargetMode="External"/><Relationship Id="rId360" Type="http://schemas.openxmlformats.org/officeDocument/2006/relationships/hyperlink" Target="https://www.abbconnect.nl/details/index.aspx?id=1623030&amp;relatedProdLanguage=nl&amp;relatedProdCountry=nl" TargetMode="External"/><Relationship Id="rId220" Type="http://schemas.openxmlformats.org/officeDocument/2006/relationships/hyperlink" Target="https://www.busch-jaeger.nl/online-catalogus/detail/2CKA006220A0988" TargetMode="External"/><Relationship Id="rId15" Type="http://schemas.openxmlformats.org/officeDocument/2006/relationships/hyperlink" Target="https://www.busch-jaeger.nl/online-catalogus/detail/2CDG510026R0021" TargetMode="External"/><Relationship Id="rId57" Type="http://schemas.openxmlformats.org/officeDocument/2006/relationships/hyperlink" Target="https://www.busch-jaeger.nl/online-catalogus/detail/2CKA006220A0016" TargetMode="External"/><Relationship Id="rId262" Type="http://schemas.openxmlformats.org/officeDocument/2006/relationships/hyperlink" Target="https://www.abbconnect.nl/details/index.aspx?id=1726101&amp;relatedProdLanguage=nl&amp;relatedProdCountry=nl" TargetMode="External"/><Relationship Id="rId318" Type="http://schemas.openxmlformats.org/officeDocument/2006/relationships/hyperlink" Target="https://www.abbconnect.nl/Details/Index.aspx/2CKA001725A1560?languageCode=nl&amp;country=nl" TargetMode="External"/><Relationship Id="rId99" Type="http://schemas.openxmlformats.org/officeDocument/2006/relationships/hyperlink" Target="https://www.busch-jaeger.nl/online-catalogus/detail/2CKA006330A0021" TargetMode="External"/><Relationship Id="rId122" Type="http://schemas.openxmlformats.org/officeDocument/2006/relationships/hyperlink" Target="https://www.abbconnect.nl/details/index.aspx?id=1973388&amp;relatedProdLanguage=nl&amp;relatedProdCountry=nl" TargetMode="External"/><Relationship Id="rId164" Type="http://schemas.openxmlformats.org/officeDocument/2006/relationships/hyperlink" Target="https://www.busch-jaeger.nl/online-catalogus/detail/2CKA006200A0164" TargetMode="External"/><Relationship Id="rId371" Type="http://schemas.openxmlformats.org/officeDocument/2006/relationships/hyperlink" Target="https://www.abbconnect.nl/details/index.aspx?id=1723437&amp;relatedProdLanguage=nl&amp;relatedProdCountry=nl" TargetMode="External"/><Relationship Id="rId26" Type="http://schemas.openxmlformats.org/officeDocument/2006/relationships/hyperlink" Target="https://www.abbconnect.nl/details/index.aspx?id=1625732&amp;relatedProdLanguage=nl&amp;relatedProdCountry=nl" TargetMode="External"/><Relationship Id="rId231" Type="http://schemas.openxmlformats.org/officeDocument/2006/relationships/hyperlink" Target="https://www.busch-jaeger.nl/online-catalogus/detail/2CKA006220A0367" TargetMode="External"/><Relationship Id="rId273" Type="http://schemas.openxmlformats.org/officeDocument/2006/relationships/hyperlink" Target="https://www.abbconnect.nl/details/index.aspx?id=1723759&amp;relatedProdLanguage=nl&amp;relatedProdCountry=nl" TargetMode="External"/><Relationship Id="rId329" Type="http://schemas.openxmlformats.org/officeDocument/2006/relationships/hyperlink" Target="https://www.abbconnect.nl/details/index.aspx?id=223412&amp;relatedProdLanguage=nl&amp;relatedProdCountry=nl" TargetMode="External"/><Relationship Id="rId68" Type="http://schemas.openxmlformats.org/officeDocument/2006/relationships/hyperlink" Target="https://eur03.safelinks.protection.outlook.com/?url=https%3A%2F%2Fcustomizing.busch-jaeger.de%2F&amp;data=05%7C02%7Cmartijn.hessels%40nl.abb.com%7Cb177cf778b3f42d71f7f08ddeabc99bb%7C372ee9e09ce04033a64ac07073a91ecd%7C0%7C0%7C638924817957899290%7CUnknown%7CTWFpbGZsb3d8eyJFbXB0eU1hcGkiOnRydWUsIlYiOiIwLjAuMDAwMCIsIlAiOiJXaW4zMiIsIkFOIjoiTWFpbCIsIldUIjoyfQ%3D%3D%7C0%7C%7C%7C&amp;sdata=%2F3Yx3jT0f3o40RQ8mHZrGO%2F1gPBP8QZGZEZsOaN24ik%3D&amp;reserved=0" TargetMode="External"/><Relationship Id="rId133" Type="http://schemas.openxmlformats.org/officeDocument/2006/relationships/hyperlink" Target="https://www.abbconnect.nl/details/index.aspx?id=1625705&amp;relatedProdLanguage=nl&amp;relatedProdCountry=nl" TargetMode="External"/><Relationship Id="rId175" Type="http://schemas.openxmlformats.org/officeDocument/2006/relationships/hyperlink" Target="https://www.abbconnect.nl/details/index.aspx?id=1738123&amp;relatedProdLanguage=nl&amp;relatedProdCountry=nl" TargetMode="External"/><Relationship Id="rId340" Type="http://schemas.openxmlformats.org/officeDocument/2006/relationships/hyperlink" Target="https://www.busch-jaeger.nl/online-catalogus/detail/2CKA006710A0056" TargetMode="External"/><Relationship Id="rId200" Type="http://schemas.openxmlformats.org/officeDocument/2006/relationships/hyperlink" Target="https://www.busch-jaeger.nl/online-catalogus/detail/2CKA006220A0360" TargetMode="External"/><Relationship Id="rId382" Type="http://schemas.openxmlformats.org/officeDocument/2006/relationships/hyperlink" Target="https://www.busch-jaeger.nl/online-catalogus/detail/2TMA310161W0001" TargetMode="External"/><Relationship Id="rId242" Type="http://schemas.openxmlformats.org/officeDocument/2006/relationships/hyperlink" Target="https://www.busch-jaeger.nl/online-catalogus/detail/2TMA310010B0001" TargetMode="External"/><Relationship Id="rId284" Type="http://schemas.openxmlformats.org/officeDocument/2006/relationships/hyperlink" Target="https://www.abbconnect.nl/details/index.aspx?id=1723438&amp;relatedProdLanguage=nl&amp;relatedProdCountry=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F1AA-8AD1-4171-8F49-0B0F89B85EA6}">
  <sheetPr>
    <tabColor theme="7"/>
  </sheetPr>
  <dimension ref="A1:P366"/>
  <sheetViews>
    <sheetView tabSelected="1" zoomScale="160" zoomScaleNormal="160" workbookViewId="0">
      <selection activeCell="E339" sqref="E339"/>
    </sheetView>
  </sheetViews>
  <sheetFormatPr defaultColWidth="8.61328125" defaultRowHeight="10.3" x14ac:dyDescent="0.25"/>
  <cols>
    <col min="1" max="1" width="5.3828125" style="1" customWidth="1"/>
    <col min="2" max="2" width="6.61328125" style="2" customWidth="1"/>
    <col min="3" max="3" width="16.4609375" style="1" bestFit="1" customWidth="1"/>
    <col min="4" max="5" width="2.15234375" style="1" customWidth="1"/>
    <col min="6" max="6" width="44.07421875" style="1" customWidth="1"/>
    <col min="7" max="7" width="3.61328125" style="6" customWidth="1"/>
    <col min="8" max="8" width="3.07421875" style="6" customWidth="1"/>
    <col min="9" max="9" width="15.53515625" style="1" customWidth="1"/>
    <col min="10" max="10" width="10.07421875" style="3" bestFit="1" customWidth="1"/>
    <col min="11" max="11" width="3.84375" style="1" customWidth="1"/>
    <col min="12" max="12" width="11.3828125" style="3" customWidth="1"/>
    <col min="13" max="13" width="2.69140625" style="50" customWidth="1"/>
    <col min="14" max="14" width="4.4609375" style="15" hidden="1" customWidth="1"/>
    <col min="15" max="15" width="5.921875" style="15" hidden="1" customWidth="1"/>
    <col min="16" max="16" width="6.921875" style="15" hidden="1" customWidth="1"/>
    <col min="17" max="17" width="7.53515625" style="1" customWidth="1"/>
    <col min="18" max="18" width="8.61328125" style="1" customWidth="1"/>
    <col min="19" max="16384" width="8.61328125" style="1"/>
  </cols>
  <sheetData>
    <row r="1" spans="1:16" ht="6" customHeight="1" x14ac:dyDescent="0.65">
      <c r="A1" s="107" t="e" vm="1">
        <v>#VALUE!</v>
      </c>
      <c r="B1" s="107"/>
      <c r="C1" s="106" t="s">
        <v>2759</v>
      </c>
      <c r="D1" s="106"/>
      <c r="E1" s="106"/>
      <c r="F1" s="106"/>
      <c r="G1" s="21"/>
      <c r="H1" s="21"/>
      <c r="I1" s="22"/>
      <c r="J1" s="23"/>
      <c r="K1" s="23"/>
      <c r="L1" s="18"/>
      <c r="M1" s="28"/>
    </row>
    <row r="2" spans="1:16" ht="12" customHeight="1" x14ac:dyDescent="0.25">
      <c r="A2" s="107"/>
      <c r="B2" s="107"/>
      <c r="C2" s="106"/>
      <c r="D2" s="106"/>
      <c r="E2" s="106"/>
      <c r="F2" s="106"/>
      <c r="G2" s="108" t="s">
        <v>1107</v>
      </c>
      <c r="H2" s="108"/>
      <c r="I2" s="109"/>
      <c r="J2" s="109"/>
      <c r="K2" s="109"/>
      <c r="L2" s="109"/>
      <c r="M2" s="109"/>
    </row>
    <row r="3" spans="1:16" ht="12" customHeight="1" x14ac:dyDescent="0.25">
      <c r="A3" s="107"/>
      <c r="B3" s="107"/>
      <c r="C3" s="106"/>
      <c r="D3" s="106"/>
      <c r="E3" s="106"/>
      <c r="F3" s="106"/>
      <c r="G3" s="108" t="s">
        <v>1108</v>
      </c>
      <c r="H3" s="108"/>
      <c r="I3" s="109"/>
      <c r="J3" s="109"/>
      <c r="K3" s="109"/>
      <c r="L3" s="109"/>
      <c r="M3" s="109"/>
    </row>
    <row r="4" spans="1:16" ht="12" customHeight="1" x14ac:dyDescent="0.25">
      <c r="A4" s="107"/>
      <c r="B4" s="107"/>
      <c r="C4" s="106"/>
      <c r="D4" s="106"/>
      <c r="E4" s="106"/>
      <c r="F4" s="106"/>
      <c r="G4" s="108" t="s">
        <v>1110</v>
      </c>
      <c r="H4" s="108"/>
      <c r="I4" s="109"/>
      <c r="J4" s="109"/>
      <c r="K4" s="109"/>
      <c r="L4" s="109"/>
      <c r="M4" s="109"/>
    </row>
    <row r="5" spans="1:16" ht="12" customHeight="1" x14ac:dyDescent="0.25">
      <c r="A5" s="107"/>
      <c r="B5" s="107"/>
      <c r="C5" s="106"/>
      <c r="D5" s="106"/>
      <c r="E5" s="106"/>
      <c r="F5" s="106"/>
      <c r="G5" s="108" t="s">
        <v>1109</v>
      </c>
      <c r="H5" s="108"/>
      <c r="I5" s="110"/>
      <c r="J5" s="110"/>
      <c r="K5" s="110"/>
      <c r="L5" s="110"/>
      <c r="M5" s="110"/>
      <c r="N5" s="25"/>
      <c r="O5" s="58"/>
      <c r="P5" s="58"/>
    </row>
    <row r="6" spans="1:16" ht="5.05" customHeight="1" x14ac:dyDescent="0.25">
      <c r="A6" s="15"/>
      <c r="B6" s="16"/>
      <c r="C6" s="22"/>
      <c r="D6" s="22"/>
      <c r="E6" s="22"/>
      <c r="F6" s="22"/>
      <c r="G6" s="21"/>
      <c r="H6" s="21"/>
      <c r="I6" s="22"/>
      <c r="J6" s="18"/>
      <c r="K6" s="15"/>
      <c r="L6" s="18"/>
      <c r="M6" s="28"/>
    </row>
    <row r="7" spans="1:16" x14ac:dyDescent="0.25">
      <c r="A7" s="24" t="s">
        <v>8</v>
      </c>
      <c r="B7" s="24"/>
      <c r="C7" s="24"/>
      <c r="D7" s="24"/>
      <c r="E7" s="24"/>
      <c r="F7" s="24"/>
      <c r="G7" s="93" t="str">
        <f>IF((G346)&gt;0,"U kunt de SAP.13-WL niet toepassen met busbekabelde deelnemers!","")</f>
        <v/>
      </c>
      <c r="H7" s="93"/>
      <c r="I7" s="93"/>
      <c r="J7" s="93"/>
      <c r="K7" s="93"/>
      <c r="L7" s="93"/>
      <c r="M7" s="93"/>
      <c r="N7" s="24"/>
      <c r="O7" s="24"/>
      <c r="P7" s="24"/>
    </row>
    <row r="8" spans="1:16" s="34" customFormat="1" ht="7.75" x14ac:dyDescent="0.2">
      <c r="A8" s="31"/>
      <c r="B8" s="32" t="s">
        <v>0</v>
      </c>
      <c r="C8" s="31" t="s">
        <v>1</v>
      </c>
      <c r="D8" s="31"/>
      <c r="E8" s="31"/>
      <c r="F8" s="31" t="s">
        <v>2</v>
      </c>
      <c r="G8" s="30"/>
      <c r="H8" s="30"/>
      <c r="I8" s="31" t="s">
        <v>4</v>
      </c>
      <c r="J8" s="33" t="s">
        <v>5</v>
      </c>
      <c r="K8" s="31" t="s">
        <v>6</v>
      </c>
      <c r="L8" s="33" t="s">
        <v>7</v>
      </c>
      <c r="M8" s="47"/>
      <c r="N8" s="43"/>
      <c r="O8" s="43"/>
      <c r="P8" s="43"/>
    </row>
    <row r="9" spans="1:16" ht="3" customHeight="1" x14ac:dyDescent="0.25">
      <c r="A9" s="15"/>
      <c r="B9" s="16"/>
      <c r="C9" s="15"/>
      <c r="D9" s="15"/>
      <c r="E9" s="15"/>
      <c r="F9" s="15"/>
      <c r="G9" s="17"/>
      <c r="H9" s="17"/>
      <c r="I9" s="15"/>
      <c r="J9" s="18"/>
      <c r="K9" s="15"/>
      <c r="L9" s="18"/>
      <c r="M9" s="28"/>
    </row>
    <row r="10" spans="1:16" s="4" customFormat="1" ht="13.5" customHeight="1" x14ac:dyDescent="0.4">
      <c r="A10" s="17" t="e" vm="2">
        <f>_xlfn.XLOOKUP(C10,Prijslijst!B:B,Prijslijst!I:I,0)</f>
        <v>#VALUE!</v>
      </c>
      <c r="B10" s="5">
        <v>1</v>
      </c>
      <c r="C10" s="8" t="s">
        <v>2745</v>
      </c>
      <c r="D10" s="54" t="e" vm="3">
        <v>#VALUE!</v>
      </c>
      <c r="E10" s="54" t="e" vm="4">
        <v>#VALUE!</v>
      </c>
      <c r="F10" s="8" t="s">
        <v>2747</v>
      </c>
      <c r="G10" s="17" t="e" vm="5">
        <v>#VALUE!</v>
      </c>
      <c r="H10" s="17" t="e" vm="6">
        <v>#VALUE!</v>
      </c>
      <c r="I10" s="8" t="s">
        <v>2744</v>
      </c>
      <c r="J10" s="20">
        <f>VLOOKUP(I10,Prijslijst!$A$1:$C$9182,3,FALSE)</f>
        <v>490</v>
      </c>
      <c r="K10" s="20" t="str">
        <f>VLOOKUP(I10,Prijslijst!$A$1:$F$9182,6,FALSE)</f>
        <v>AQ</v>
      </c>
      <c r="L10" s="20">
        <f t="shared" ref="L10:L15" si="0">J10*B10</f>
        <v>490</v>
      </c>
      <c r="M10" s="28"/>
      <c r="N10" s="8"/>
      <c r="O10" s="8"/>
      <c r="P10" s="8"/>
    </row>
    <row r="11" spans="1:16" s="8" customFormat="1" ht="13.5" customHeight="1" x14ac:dyDescent="0.4">
      <c r="A11" s="17" t="e" vm="2">
        <f>_xlfn.XLOOKUP(C11,Prijslijst!B550,Prijslijst!I550,0)</f>
        <v>#VALUE!</v>
      </c>
      <c r="B11" s="57"/>
      <c r="C11" s="8" t="s">
        <v>2803</v>
      </c>
      <c r="D11" s="35" t="e" vm="3">
        <v>#VALUE!</v>
      </c>
      <c r="E11" s="35" t="e" vm="4">
        <v>#VALUE!</v>
      </c>
      <c r="F11" s="8" t="s">
        <v>2804</v>
      </c>
      <c r="G11" s="17"/>
      <c r="H11" s="17" t="e" vm="6">
        <v>#VALUE!</v>
      </c>
      <c r="I11" s="8" t="s">
        <v>2805</v>
      </c>
      <c r="J11" s="20">
        <f>VLOOKUP(I11,Prijslijst!$A$1:$C$9182,3,FALSE)</f>
        <v>330</v>
      </c>
      <c r="K11" s="20" t="str">
        <f>VLOOKUP(I11,Prijslijst!$A$1:$F$9182,6,FALSE)</f>
        <v>AQ</v>
      </c>
      <c r="L11" s="20">
        <f t="shared" si="0"/>
        <v>0</v>
      </c>
      <c r="M11" s="28"/>
    </row>
    <row r="12" spans="1:16" s="4" customFormat="1" ht="13.5" customHeight="1" x14ac:dyDescent="0.4">
      <c r="A12" s="17" t="e" vm="7">
        <f>_xlfn.XLOOKUP(C12,Prijslijst!B:B,Prijslijst!I:I,0)</f>
        <v>#VALUE!</v>
      </c>
      <c r="B12" s="51"/>
      <c r="C12" s="8" t="s">
        <v>11</v>
      </c>
      <c r="D12" s="54" t="e" vm="3">
        <v>#VALUE!</v>
      </c>
      <c r="E12" s="54" t="e" vm="4">
        <v>#VALUE!</v>
      </c>
      <c r="F12" s="8" t="s">
        <v>12</v>
      </c>
      <c r="G12" s="17"/>
      <c r="H12" s="17"/>
      <c r="I12" s="8" t="s">
        <v>13</v>
      </c>
      <c r="J12" s="20">
        <f>VLOOKUP(I12,Prijslijst!$A$1:$C$9182,3,FALSE)</f>
        <v>15.35</v>
      </c>
      <c r="K12" s="20" t="str">
        <f>VLOOKUP(I12,Prijslijst!$A$1:$F$9182,6,FALSE)</f>
        <v>AQ</v>
      </c>
      <c r="L12" s="20">
        <f t="shared" si="0"/>
        <v>0</v>
      </c>
      <c r="M12" s="28"/>
      <c r="N12" s="8"/>
      <c r="O12" s="8"/>
      <c r="P12" s="8"/>
    </row>
    <row r="13" spans="1:16" s="4" customFormat="1" ht="13.5" customHeight="1" x14ac:dyDescent="0.4">
      <c r="A13" s="17" t="e" vm="8">
        <f>_xlfn.XLOOKUP(C13,Prijslijst!B:B,Prijslijst!I:I,0)</f>
        <v>#VALUE!</v>
      </c>
      <c r="B13" s="51"/>
      <c r="C13" s="8" t="s">
        <v>15</v>
      </c>
      <c r="D13" s="54" t="e" vm="3">
        <v>#VALUE!</v>
      </c>
      <c r="E13" s="54" t="e" vm="4">
        <v>#VALUE!</v>
      </c>
      <c r="F13" s="8" t="s">
        <v>14</v>
      </c>
      <c r="G13" s="17"/>
      <c r="H13" s="17" t="e" vm="6">
        <v>#VALUE!</v>
      </c>
      <c r="I13" s="8" t="s">
        <v>19</v>
      </c>
      <c r="J13" s="20">
        <f>VLOOKUP(I13,Prijslijst!$A$1:$C$9182,3,FALSE)</f>
        <v>51.6</v>
      </c>
      <c r="K13" s="20" t="str">
        <f>VLOOKUP(I13,Prijslijst!$A$1:$F$9182,6,FALSE)</f>
        <v>AQ</v>
      </c>
      <c r="L13" s="20">
        <f t="shared" si="0"/>
        <v>0</v>
      </c>
      <c r="M13" s="28"/>
      <c r="N13" s="8"/>
      <c r="O13" s="8"/>
      <c r="P13" s="8"/>
    </row>
    <row r="14" spans="1:16" s="4" customFormat="1" ht="13.5" customHeight="1" x14ac:dyDescent="0.4">
      <c r="A14" s="17" t="e" vm="9">
        <f>_xlfn.XLOOKUP(C14,Prijslijst!B:B,Prijslijst!I:I,0)</f>
        <v>#VALUE!</v>
      </c>
      <c r="B14" s="51"/>
      <c r="C14" s="8" t="s">
        <v>1255</v>
      </c>
      <c r="D14" s="54" t="e" vm="3">
        <v>#VALUE!</v>
      </c>
      <c r="E14" s="54" t="e" vm="4">
        <v>#VALUE!</v>
      </c>
      <c r="F14" s="8" t="s">
        <v>1256</v>
      </c>
      <c r="G14" s="17"/>
      <c r="H14" s="17" t="e" vm="10">
        <v>#VALUE!</v>
      </c>
      <c r="I14" s="13" t="s">
        <v>1257</v>
      </c>
      <c r="J14" s="20">
        <f>VLOOKUP(C14,Prijslijst!$B$1:$C$9182,2,FALSE)</f>
        <v>81.099999999999994</v>
      </c>
      <c r="K14" s="20" t="str">
        <f>VLOOKUP(C14,Prijslijst!$B$1:$F$9182,5,FALSE)</f>
        <v>AQ</v>
      </c>
      <c r="L14" s="20">
        <f t="shared" si="0"/>
        <v>0</v>
      </c>
      <c r="M14" s="28"/>
      <c r="N14" s="8"/>
      <c r="O14" s="8"/>
      <c r="P14" s="8">
        <f>B14</f>
        <v>0</v>
      </c>
    </row>
    <row r="15" spans="1:16" s="4" customFormat="1" ht="13.5" customHeight="1" x14ac:dyDescent="0.4">
      <c r="A15" s="17" t="e" vm="11">
        <f>_xlfn.XLOOKUP(C15,Prijslijst!B:B,Prijslijst!I:I,0)</f>
        <v>#VALUE!</v>
      </c>
      <c r="B15" s="51"/>
      <c r="C15" s="8" t="s">
        <v>17</v>
      </c>
      <c r="D15" s="54" t="e" vm="3">
        <v>#VALUE!</v>
      </c>
      <c r="E15" s="54" t="e" vm="4">
        <v>#VALUE!</v>
      </c>
      <c r="F15" s="8" t="s">
        <v>18</v>
      </c>
      <c r="G15" s="17"/>
      <c r="H15" s="17" t="e" vm="5">
        <v>#VALUE!</v>
      </c>
      <c r="I15" s="8" t="s">
        <v>1105</v>
      </c>
      <c r="J15" s="20">
        <f>VLOOKUP(I15,Prijslijst!$A$1:$C$9182,3,FALSE)</f>
        <v>68.099999999999994</v>
      </c>
      <c r="K15" s="20" t="str">
        <f>VLOOKUP(I15,Prijslijst!$A$1:$F$9182,6,FALSE)</f>
        <v>AO</v>
      </c>
      <c r="L15" s="20">
        <f t="shared" si="0"/>
        <v>0</v>
      </c>
      <c r="M15" s="28"/>
      <c r="N15" s="8"/>
      <c r="O15" s="8"/>
      <c r="P15" s="8"/>
    </row>
    <row r="16" spans="1:16" ht="3" customHeight="1" x14ac:dyDescent="0.25">
      <c r="A16" s="15"/>
      <c r="B16" s="16"/>
      <c r="C16" s="15"/>
      <c r="D16" s="15"/>
      <c r="E16" s="15"/>
      <c r="F16" s="15"/>
      <c r="G16" s="17"/>
      <c r="H16" s="17"/>
      <c r="I16" s="15"/>
      <c r="J16" s="18"/>
      <c r="K16" s="15"/>
      <c r="L16" s="18"/>
      <c r="M16" s="28"/>
    </row>
    <row r="17" spans="1:16" x14ac:dyDescent="0.25">
      <c r="A17" s="94" t="s">
        <v>22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</row>
    <row r="18" spans="1:16" s="34" customFormat="1" ht="7.75" x14ac:dyDescent="0.2">
      <c r="A18" s="31"/>
      <c r="B18" s="32" t="s">
        <v>0</v>
      </c>
      <c r="C18" s="31" t="s">
        <v>1</v>
      </c>
      <c r="D18" s="31"/>
      <c r="E18" s="31"/>
      <c r="F18" s="31" t="s">
        <v>2</v>
      </c>
      <c r="G18" s="30" t="s">
        <v>1267</v>
      </c>
      <c r="H18" s="30"/>
      <c r="I18" s="31" t="s">
        <v>4</v>
      </c>
      <c r="J18" s="33" t="s">
        <v>5</v>
      </c>
      <c r="K18" s="31" t="s">
        <v>6</v>
      </c>
      <c r="L18" s="33" t="s">
        <v>7</v>
      </c>
      <c r="M18" s="47" t="s">
        <v>3</v>
      </c>
      <c r="N18" s="43" t="s">
        <v>3</v>
      </c>
      <c r="O18" s="43" t="s">
        <v>9</v>
      </c>
      <c r="P18" s="43" t="s">
        <v>10</v>
      </c>
    </row>
    <row r="19" spans="1:16" ht="3" customHeight="1" x14ac:dyDescent="0.25">
      <c r="A19" s="15"/>
      <c r="B19" s="16"/>
      <c r="C19" s="15"/>
      <c r="D19" s="15"/>
      <c r="E19" s="15"/>
      <c r="F19" s="15"/>
      <c r="G19" s="17"/>
      <c r="H19" s="17"/>
      <c r="I19" s="15"/>
      <c r="J19" s="18"/>
      <c r="K19" s="15"/>
      <c r="L19" s="18"/>
      <c r="M19" s="28"/>
    </row>
    <row r="20" spans="1:16" s="4" customFormat="1" ht="13.5" customHeight="1" x14ac:dyDescent="0.4">
      <c r="A20" s="17" t="e" vm="12">
        <f>_xlfn.XLOOKUP(C20,Prijslijst!B:B,Prijslijst!I:I,0)</f>
        <v>#VALUE!</v>
      </c>
      <c r="B20" s="5">
        <f>(((IF(G346,1,0))+(GESTEP(G346,65))))</f>
        <v>0</v>
      </c>
      <c r="C20" s="8" t="s">
        <v>16</v>
      </c>
      <c r="D20" s="54" t="e" vm="3">
        <v>#VALUE!</v>
      </c>
      <c r="E20" s="54" t="e" vm="4">
        <v>#VALUE!</v>
      </c>
      <c r="F20" s="8" t="s">
        <v>20</v>
      </c>
      <c r="G20" s="39" t="s">
        <v>1259</v>
      </c>
      <c r="H20" s="17" t="e" vm="5">
        <v>#VALUE!</v>
      </c>
      <c r="I20" s="8" t="s">
        <v>21</v>
      </c>
      <c r="J20" s="20">
        <f>VLOOKUP(I20,Prijslijst!$A$1:$C$9182,3,FALSE)</f>
        <v>320</v>
      </c>
      <c r="K20" s="20" t="str">
        <f>VLOOKUP(I20,Prijslijst!$A$1:$F$9182,6,FALSE)</f>
        <v>AR</v>
      </c>
      <c r="L20" s="20">
        <f>J20*B20</f>
        <v>0</v>
      </c>
      <c r="M20" s="28">
        <f>N20*B20</f>
        <v>0</v>
      </c>
      <c r="N20" s="8">
        <v>4</v>
      </c>
      <c r="O20" s="8"/>
      <c r="P20" s="8"/>
    </row>
    <row r="21" spans="1:16" s="4" customFormat="1" ht="3" customHeight="1" x14ac:dyDescent="0.4">
      <c r="A21" s="8"/>
      <c r="B21" s="17"/>
      <c r="C21" s="8"/>
      <c r="D21" s="8"/>
      <c r="E21" s="8"/>
      <c r="F21" s="8"/>
      <c r="G21" s="39"/>
      <c r="H21" s="17"/>
      <c r="I21" s="8"/>
      <c r="J21" s="20"/>
      <c r="K21" s="8"/>
      <c r="L21" s="20"/>
      <c r="M21" s="28"/>
      <c r="N21" s="8"/>
      <c r="O21" s="8"/>
      <c r="P21" s="8"/>
    </row>
    <row r="22" spans="1:16" s="4" customFormat="1" ht="13.5" customHeight="1" x14ac:dyDescent="0.4">
      <c r="A22" s="17" t="e" vm="13">
        <f>_xlfn.XLOOKUP(C22,Prijslijst!B:B,Prijslijst!I:I,0)</f>
        <v>#VALUE!</v>
      </c>
      <c r="B22" s="51"/>
      <c r="C22" s="8" t="s">
        <v>66</v>
      </c>
      <c r="D22" s="54" t="e" vm="3">
        <v>#VALUE!</v>
      </c>
      <c r="E22" s="54" t="e" vm="4">
        <v>#VALUE!</v>
      </c>
      <c r="F22" s="8" t="s">
        <v>1111</v>
      </c>
      <c r="G22" s="39" t="s">
        <v>1259</v>
      </c>
      <c r="H22" s="17" t="e" vm="5">
        <v>#VALUE!</v>
      </c>
      <c r="I22" s="8" t="s">
        <v>65</v>
      </c>
      <c r="J22" s="20">
        <f>VLOOKUP(I22,Prijslijst!$A$1:$C$9182,3,FALSE)</f>
        <v>258</v>
      </c>
      <c r="K22" s="20" t="str">
        <f>VLOOKUP(I22,Prijslijst!$A$1:$F$9182,6,FALSE)</f>
        <v>AR</v>
      </c>
      <c r="L22" s="20">
        <f>J22*B22</f>
        <v>0</v>
      </c>
      <c r="M22" s="28">
        <f>N22*B22</f>
        <v>0</v>
      </c>
      <c r="N22" s="8">
        <v>4</v>
      </c>
      <c r="O22" s="8">
        <f>B22</f>
        <v>0</v>
      </c>
      <c r="P22" s="8"/>
    </row>
    <row r="23" spans="1:16" s="4" customFormat="1" ht="13.5" customHeight="1" x14ac:dyDescent="0.4">
      <c r="A23" s="17" t="e" vm="14">
        <f>_xlfn.XLOOKUP(C23,Prijslijst!B:B,Prijslijst!I:I,0)</f>
        <v>#VALUE!</v>
      </c>
      <c r="B23" s="51"/>
      <c r="C23" s="8" t="s">
        <v>69</v>
      </c>
      <c r="D23" s="54" t="e" vm="3">
        <v>#VALUE!</v>
      </c>
      <c r="E23" s="54" t="e" vm="4">
        <v>#VALUE!</v>
      </c>
      <c r="F23" s="8" t="s">
        <v>1112</v>
      </c>
      <c r="G23" s="39" t="s">
        <v>1260</v>
      </c>
      <c r="H23" s="17" t="e" vm="5">
        <v>#VALUE!</v>
      </c>
      <c r="I23" s="8" t="s">
        <v>68</v>
      </c>
      <c r="J23" s="20">
        <f>VLOOKUP(I23,Prijslijst!$A$1:$C$9182,3,FALSE)</f>
        <v>357</v>
      </c>
      <c r="K23" s="20" t="str">
        <f>VLOOKUP(I23,Prijslijst!$A$1:$F$9182,6,FALSE)</f>
        <v>AR</v>
      </c>
      <c r="L23" s="20">
        <f>J23*B23</f>
        <v>0</v>
      </c>
      <c r="M23" s="28">
        <f>N23*B23</f>
        <v>0</v>
      </c>
      <c r="N23" s="8">
        <v>8</v>
      </c>
      <c r="O23" s="8">
        <f>B23</f>
        <v>0</v>
      </c>
      <c r="P23" s="8"/>
    </row>
    <row r="24" spans="1:16" s="4" customFormat="1" ht="13.5" customHeight="1" x14ac:dyDescent="0.4">
      <c r="A24" s="17" t="e" vm="15">
        <f>_xlfn.XLOOKUP(C24,Prijslijst!B:B,Prijslijst!I:I,0)</f>
        <v>#VALUE!</v>
      </c>
      <c r="B24" s="51"/>
      <c r="C24" s="8" t="s">
        <v>72</v>
      </c>
      <c r="D24" s="54" t="e" vm="3">
        <v>#VALUE!</v>
      </c>
      <c r="E24" s="54" t="e" vm="4">
        <v>#VALUE!</v>
      </c>
      <c r="F24" s="8" t="s">
        <v>1113</v>
      </c>
      <c r="G24" s="39" t="s">
        <v>1261</v>
      </c>
      <c r="H24" s="17" t="e" vm="5">
        <v>#VALUE!</v>
      </c>
      <c r="I24" s="8" t="s">
        <v>71</v>
      </c>
      <c r="J24" s="20">
        <f>VLOOKUP(I24,Prijslijst!$A$1:$C$9182,3,FALSE)</f>
        <v>443</v>
      </c>
      <c r="K24" s="20" t="str">
        <f>VLOOKUP(I24,Prijslijst!$A$1:$F$9182,6,FALSE)</f>
        <v>AR</v>
      </c>
      <c r="L24" s="20">
        <f>J24*B24</f>
        <v>0</v>
      </c>
      <c r="M24" s="28">
        <f>N24*B24</f>
        <v>0</v>
      </c>
      <c r="N24" s="8">
        <v>12</v>
      </c>
      <c r="O24" s="8">
        <f>B24</f>
        <v>0</v>
      </c>
      <c r="P24" s="8"/>
    </row>
    <row r="25" spans="1:16" s="4" customFormat="1" ht="3" customHeight="1" x14ac:dyDescent="0.4">
      <c r="A25" s="8"/>
      <c r="B25" s="17"/>
      <c r="C25" s="8"/>
      <c r="D25" s="8"/>
      <c r="E25" s="8"/>
      <c r="F25" s="8"/>
      <c r="G25" s="39"/>
      <c r="H25" s="17"/>
      <c r="I25" s="8"/>
      <c r="J25" s="20"/>
      <c r="K25" s="8"/>
      <c r="L25" s="20"/>
      <c r="M25" s="28"/>
      <c r="N25" s="8"/>
      <c r="O25" s="8"/>
      <c r="P25" s="8"/>
    </row>
    <row r="26" spans="1:16" s="4" customFormat="1" ht="13.5" customHeight="1" x14ac:dyDescent="0.4">
      <c r="A26" s="17" t="e" vm="16">
        <f>_xlfn.XLOOKUP(C26,Prijslijst!B:B,Prijslijst!I:I,0)</f>
        <v>#VALUE!</v>
      </c>
      <c r="B26" s="51"/>
      <c r="C26" s="8" t="s">
        <v>692</v>
      </c>
      <c r="D26" s="54" t="e" vm="3">
        <v>#VALUE!</v>
      </c>
      <c r="E26" s="54" t="e" vm="4">
        <v>#VALUE!</v>
      </c>
      <c r="F26" s="8" t="s">
        <v>1114</v>
      </c>
      <c r="G26" s="39" t="s">
        <v>1262</v>
      </c>
      <c r="H26" s="17" t="e" vm="5">
        <v>#VALUE!</v>
      </c>
      <c r="I26" s="8" t="s">
        <v>691</v>
      </c>
      <c r="J26" s="20">
        <f>VLOOKUP(I26,Prijslijst!$A$1:$C$9182,3,FALSE)</f>
        <v>447</v>
      </c>
      <c r="K26" s="20" t="str">
        <f>VLOOKUP(I26,Prijslijst!$A$1:$F$9182,6,FALSE)</f>
        <v>AR</v>
      </c>
      <c r="L26" s="20">
        <f>J26*B26</f>
        <v>0</v>
      </c>
      <c r="M26" s="28">
        <f>N26*B26</f>
        <v>0</v>
      </c>
      <c r="N26" s="8">
        <v>6</v>
      </c>
      <c r="O26" s="8">
        <f>B26</f>
        <v>0</v>
      </c>
      <c r="P26" s="8"/>
    </row>
    <row r="27" spans="1:16" s="4" customFormat="1" ht="13.5" customHeight="1" x14ac:dyDescent="0.4">
      <c r="A27" s="17" t="e" vm="17">
        <f>_xlfn.XLOOKUP(C27,Prijslijst!B:B,Prijslijst!I:I,0)</f>
        <v>#VALUE!</v>
      </c>
      <c r="B27" s="51"/>
      <c r="C27" s="8" t="s">
        <v>738</v>
      </c>
      <c r="D27" s="54" t="e" vm="3">
        <v>#VALUE!</v>
      </c>
      <c r="E27" s="54" t="e" vm="4">
        <v>#VALUE!</v>
      </c>
      <c r="F27" s="8" t="s">
        <v>1115</v>
      </c>
      <c r="G27" s="39" t="s">
        <v>1262</v>
      </c>
      <c r="H27" s="17" t="e" vm="5">
        <v>#VALUE!</v>
      </c>
      <c r="I27" s="8" t="s">
        <v>737</v>
      </c>
      <c r="J27" s="20">
        <f>VLOOKUP(I27,Prijslijst!$A$1:$C$9182,3,FALSE)</f>
        <v>507</v>
      </c>
      <c r="K27" s="20" t="str">
        <f>VLOOKUP(I27,Prijslijst!$A$1:$F$9182,6,FALSE)</f>
        <v>AR</v>
      </c>
      <c r="L27" s="20">
        <f>J27*B27</f>
        <v>0</v>
      </c>
      <c r="M27" s="28">
        <f>N27*B27</f>
        <v>0</v>
      </c>
      <c r="N27" s="8">
        <v>6</v>
      </c>
      <c r="O27" s="8">
        <f>B27</f>
        <v>0</v>
      </c>
      <c r="P27" s="8"/>
    </row>
    <row r="28" spans="1:16" s="4" customFormat="1" ht="13.5" customHeight="1" x14ac:dyDescent="0.4">
      <c r="A28" s="17" t="e" vm="18">
        <f>_xlfn.XLOOKUP(C28,Prijslijst!B:B,Prijslijst!I:I,0)</f>
        <v>#VALUE!</v>
      </c>
      <c r="B28" s="51"/>
      <c r="C28" s="8" t="s">
        <v>695</v>
      </c>
      <c r="D28" s="54" t="e" vm="3">
        <v>#VALUE!</v>
      </c>
      <c r="E28" s="54" t="e" vm="4">
        <v>#VALUE!</v>
      </c>
      <c r="F28" s="8" t="s">
        <v>1116</v>
      </c>
      <c r="G28" s="39" t="s">
        <v>1260</v>
      </c>
      <c r="H28" s="17" t="e" vm="5">
        <v>#VALUE!</v>
      </c>
      <c r="I28" s="8" t="s">
        <v>694</v>
      </c>
      <c r="J28" s="20">
        <f>VLOOKUP(I28,Prijslijst!$A$1:$C$9182,3,FALSE)</f>
        <v>669</v>
      </c>
      <c r="K28" s="20" t="str">
        <f>VLOOKUP(I28,Prijslijst!$A$1:$F$9182,6,FALSE)</f>
        <v>AR</v>
      </c>
      <c r="L28" s="20">
        <f>J28*B28</f>
        <v>0</v>
      </c>
      <c r="M28" s="28">
        <f>N28*B28</f>
        <v>0</v>
      </c>
      <c r="N28" s="8">
        <v>8</v>
      </c>
      <c r="O28" s="8">
        <f>B28</f>
        <v>0</v>
      </c>
      <c r="P28" s="8"/>
    </row>
    <row r="29" spans="1:16" s="4" customFormat="1" ht="3" customHeight="1" x14ac:dyDescent="0.4">
      <c r="A29" s="8"/>
      <c r="B29" s="17"/>
      <c r="C29" s="8"/>
      <c r="D29" s="8"/>
      <c r="E29" s="8"/>
      <c r="F29" s="8"/>
      <c r="G29" s="39"/>
      <c r="H29" s="17"/>
      <c r="I29" s="8"/>
      <c r="J29" s="20"/>
      <c r="K29" s="8"/>
      <c r="L29" s="20"/>
      <c r="M29" s="28"/>
      <c r="N29" s="8"/>
      <c r="O29" s="8"/>
      <c r="P29" s="8"/>
    </row>
    <row r="30" spans="1:16" s="4" customFormat="1" ht="13.5" customHeight="1" x14ac:dyDescent="0.4">
      <c r="A30" s="17" t="e" vm="19">
        <f>_xlfn.XLOOKUP(C30,Prijslijst!B:B,Prijslijst!I:I,0)</f>
        <v>#VALUE!</v>
      </c>
      <c r="B30" s="51"/>
      <c r="C30" s="8" t="s">
        <v>57</v>
      </c>
      <c r="D30" s="54" t="e" vm="3">
        <v>#VALUE!</v>
      </c>
      <c r="E30" s="54" t="e" vm="4">
        <v>#VALUE!</v>
      </c>
      <c r="F30" s="8" t="s">
        <v>1117</v>
      </c>
      <c r="G30" s="39" t="s">
        <v>1259</v>
      </c>
      <c r="H30" s="17" t="e" vm="5">
        <v>#VALUE!</v>
      </c>
      <c r="I30" s="8" t="s">
        <v>56</v>
      </c>
      <c r="J30" s="20">
        <f>VLOOKUP(I30,Prijslijst!$A$1:$C$9182,3,FALSE)</f>
        <v>509</v>
      </c>
      <c r="K30" s="20" t="str">
        <f>VLOOKUP(I30,Prijslijst!$A$1:$F$9182,6,FALSE)</f>
        <v>AR</v>
      </c>
      <c r="L30" s="20">
        <f>J30*B30</f>
        <v>0</v>
      </c>
      <c r="M30" s="28">
        <f>N30*B30</f>
        <v>0</v>
      </c>
      <c r="N30" s="8">
        <v>4</v>
      </c>
      <c r="O30" s="8">
        <f>B30</f>
        <v>0</v>
      </c>
      <c r="P30" s="8"/>
    </row>
    <row r="31" spans="1:16" s="4" customFormat="1" ht="5.05" customHeight="1" x14ac:dyDescent="0.4">
      <c r="A31" s="8"/>
      <c r="B31" s="17"/>
      <c r="C31" s="8"/>
      <c r="D31" s="8"/>
      <c r="E31" s="8"/>
      <c r="F31" s="89" t="str">
        <f>IF(B30&gt;4,"U heeft teveel DALI Gateways in uw installatie!","Gebruik niet meer dan 4 DALI Gateways in één installatie")</f>
        <v>Gebruik niet meer dan 4 DALI Gateways in één installatie</v>
      </c>
      <c r="G31" s="39"/>
      <c r="H31" s="17"/>
      <c r="I31" s="8"/>
      <c r="J31" s="20"/>
      <c r="K31" s="8"/>
      <c r="L31" s="20"/>
      <c r="M31" s="28"/>
      <c r="N31" s="8"/>
      <c r="O31" s="8"/>
      <c r="P31" s="8"/>
    </row>
    <row r="32" spans="1:16" s="4" customFormat="1" ht="13.5" customHeight="1" x14ac:dyDescent="0.4">
      <c r="A32" s="17" t="e" vm="20">
        <f>_xlfn.XLOOKUP(C32,Prijslijst!B:B,Prijslijst!I:I,0)</f>
        <v>#VALUE!</v>
      </c>
      <c r="B32" s="51"/>
      <c r="C32" s="8" t="s">
        <v>75</v>
      </c>
      <c r="D32" s="54" t="e" vm="3">
        <v>#VALUE!</v>
      </c>
      <c r="E32" s="54" t="e" vm="4">
        <v>#VALUE!</v>
      </c>
      <c r="F32" s="8" t="s">
        <v>1118</v>
      </c>
      <c r="G32" s="39" t="s">
        <v>1259</v>
      </c>
      <c r="H32" s="17" t="e" vm="5">
        <v>#VALUE!</v>
      </c>
      <c r="I32" s="8" t="s">
        <v>74</v>
      </c>
      <c r="J32" s="20">
        <f>VLOOKUP(I32,Prijslijst!$A$1:$C$9182,3,FALSE)</f>
        <v>269</v>
      </c>
      <c r="K32" s="20" t="str">
        <f>VLOOKUP(I32,Prijslijst!$A$1:$F$9182,6,FALSE)</f>
        <v>AR</v>
      </c>
      <c r="L32" s="20">
        <f>J32*B32</f>
        <v>0</v>
      </c>
      <c r="M32" s="28">
        <f>N32*B32</f>
        <v>0</v>
      </c>
      <c r="N32" s="8">
        <v>4</v>
      </c>
      <c r="O32" s="8">
        <f>B32</f>
        <v>0</v>
      </c>
      <c r="P32" s="8"/>
    </row>
    <row r="33" spans="1:16" s="4" customFormat="1" ht="13.5" customHeight="1" x14ac:dyDescent="0.4">
      <c r="A33" s="17" t="e" vm="21">
        <f>_xlfn.XLOOKUP(C33,Prijslijst!B:B,Prijslijst!I:I,0)</f>
        <v>#VALUE!</v>
      </c>
      <c r="B33" s="51"/>
      <c r="C33" s="8" t="s">
        <v>78</v>
      </c>
      <c r="D33" s="54" t="e" vm="3">
        <v>#VALUE!</v>
      </c>
      <c r="E33" s="54" t="e" vm="4">
        <v>#VALUE!</v>
      </c>
      <c r="F33" s="8" t="s">
        <v>1119</v>
      </c>
      <c r="G33" s="39" t="s">
        <v>1260</v>
      </c>
      <c r="H33" s="17" t="e" vm="5">
        <v>#VALUE!</v>
      </c>
      <c r="I33" s="8" t="s">
        <v>77</v>
      </c>
      <c r="J33" s="20">
        <f>VLOOKUP(I33,Prijslijst!$A$1:$C$9182,3,FALSE)</f>
        <v>446</v>
      </c>
      <c r="K33" s="20" t="str">
        <f>VLOOKUP(I33,Prijslijst!$A$1:$F$9182,6,FALSE)</f>
        <v>AR</v>
      </c>
      <c r="L33" s="20">
        <f>J33*B33</f>
        <v>0</v>
      </c>
      <c r="M33" s="28">
        <f>N33*B33</f>
        <v>0</v>
      </c>
      <c r="N33" s="8">
        <v>8</v>
      </c>
      <c r="O33" s="8">
        <f>B33</f>
        <v>0</v>
      </c>
      <c r="P33" s="8"/>
    </row>
    <row r="34" spans="1:16" s="4" customFormat="1" ht="3" customHeight="1" x14ac:dyDescent="0.4">
      <c r="A34" s="8"/>
      <c r="B34" s="17"/>
      <c r="C34" s="8"/>
      <c r="D34" s="8"/>
      <c r="E34" s="8"/>
      <c r="F34" s="8"/>
      <c r="G34" s="39"/>
      <c r="H34" s="17"/>
      <c r="I34" s="8"/>
      <c r="J34" s="20"/>
      <c r="K34" s="8"/>
      <c r="L34" s="20"/>
      <c r="M34" s="28"/>
      <c r="N34" s="8"/>
      <c r="O34" s="8"/>
      <c r="P34" s="8"/>
    </row>
    <row r="35" spans="1:16" s="4" customFormat="1" ht="13.5" customHeight="1" x14ac:dyDescent="0.4">
      <c r="A35" s="17" t="e" vm="22">
        <f>_xlfn.XLOOKUP(C35,Prijslijst!B:B,Prijslijst!I:I,0)</f>
        <v>#VALUE!</v>
      </c>
      <c r="B35" s="51"/>
      <c r="C35" s="8" t="s">
        <v>340</v>
      </c>
      <c r="D35" s="54" t="e" vm="3">
        <v>#VALUE!</v>
      </c>
      <c r="E35" s="54" t="e" vm="4">
        <v>#VALUE!</v>
      </c>
      <c r="F35" s="8" t="s">
        <v>1120</v>
      </c>
      <c r="G35" s="39" t="s">
        <v>1259</v>
      </c>
      <c r="H35" s="17" t="e" vm="5">
        <v>#VALUE!</v>
      </c>
      <c r="I35" s="8" t="s">
        <v>339</v>
      </c>
      <c r="J35" s="20">
        <f>VLOOKUP(I35,Prijslijst!$A$1:$C$9182,3,FALSE)</f>
        <v>246</v>
      </c>
      <c r="K35" s="20" t="str">
        <f>VLOOKUP(I35,Prijslijst!$A$1:$F$9182,6,FALSE)</f>
        <v>AR</v>
      </c>
      <c r="L35" s="20">
        <f>J35*B35</f>
        <v>0</v>
      </c>
      <c r="M35" s="28">
        <f>N35*B35</f>
        <v>0</v>
      </c>
      <c r="N35" s="8">
        <v>4</v>
      </c>
      <c r="O35" s="8">
        <f>B35</f>
        <v>0</v>
      </c>
      <c r="P35" s="8"/>
    </row>
    <row r="36" spans="1:16" s="4" customFormat="1" ht="14.6" x14ac:dyDescent="0.4">
      <c r="A36" s="17" t="e" vm="23">
        <f>_xlfn.XLOOKUP(C36,Prijslijst!B:B,Prijslijst!I:I,0)</f>
        <v>#VALUE!</v>
      </c>
      <c r="B36" s="51"/>
      <c r="C36" s="8" t="s">
        <v>343</v>
      </c>
      <c r="D36" s="54" t="e" vm="3">
        <v>#VALUE!</v>
      </c>
      <c r="E36" s="54" t="e" vm="4">
        <v>#VALUE!</v>
      </c>
      <c r="F36" s="8" t="s">
        <v>1121</v>
      </c>
      <c r="G36" s="39" t="s">
        <v>1262</v>
      </c>
      <c r="H36" s="17" t="e" vm="5">
        <v>#VALUE!</v>
      </c>
      <c r="I36" s="8" t="s">
        <v>342</v>
      </c>
      <c r="J36" s="20">
        <f>VLOOKUP(I36,Prijslijst!$A$1:$C$9182,3,FALSE)</f>
        <v>278</v>
      </c>
      <c r="K36" s="20" t="str">
        <f>VLOOKUP(I36,Prijslijst!$A$1:$F$9182,6,FALSE)</f>
        <v>AR</v>
      </c>
      <c r="L36" s="20">
        <f>J36*B36</f>
        <v>0</v>
      </c>
      <c r="M36" s="28">
        <f>N36*B36</f>
        <v>0</v>
      </c>
      <c r="N36" s="8">
        <v>6</v>
      </c>
      <c r="O36" s="8">
        <f>B36</f>
        <v>0</v>
      </c>
      <c r="P36" s="8"/>
    </row>
    <row r="37" spans="1:16" s="4" customFormat="1" ht="3" customHeight="1" x14ac:dyDescent="0.4">
      <c r="A37" s="8"/>
      <c r="B37" s="17"/>
      <c r="C37" s="8"/>
      <c r="D37" s="8"/>
      <c r="E37" s="8"/>
      <c r="F37" s="8"/>
      <c r="G37" s="39"/>
      <c r="H37" s="17"/>
      <c r="I37" s="8"/>
      <c r="J37" s="20"/>
      <c r="K37" s="8"/>
      <c r="L37" s="20"/>
      <c r="M37" s="28"/>
      <c r="N37" s="8"/>
      <c r="O37" s="8"/>
      <c r="P37" s="8"/>
    </row>
    <row r="38" spans="1:16" s="4" customFormat="1" ht="13.5" customHeight="1" x14ac:dyDescent="0.4">
      <c r="A38" s="17" t="e" vm="24">
        <f>_xlfn.XLOOKUP(C38,Prijslijst!B:B,Prijslijst!I:I,0)</f>
        <v>#VALUE!</v>
      </c>
      <c r="B38" s="51"/>
      <c r="C38" s="8" t="s">
        <v>1122</v>
      </c>
      <c r="D38" s="54" t="e" vm="3">
        <v>#VALUE!</v>
      </c>
      <c r="E38" s="54" t="e" vm="4">
        <v>#VALUE!</v>
      </c>
      <c r="F38" s="8" t="s">
        <v>1126</v>
      </c>
      <c r="G38" s="39" t="s">
        <v>1259</v>
      </c>
      <c r="H38" s="17" t="e" vm="5">
        <v>#VALUE!</v>
      </c>
      <c r="I38" s="8" t="s">
        <v>1130</v>
      </c>
      <c r="J38" s="20">
        <f>VLOOKUP(I38,Prijslijst!$A$1:$C$9182,3,FALSE)</f>
        <v>198</v>
      </c>
      <c r="K38" s="20" t="str">
        <f>VLOOKUP(I38,Prijslijst!$A$1:$F$9182,6,FALSE)</f>
        <v>AR</v>
      </c>
      <c r="L38" s="20">
        <f>J38*B38</f>
        <v>0</v>
      </c>
      <c r="M38" s="28">
        <f>N38*B38</f>
        <v>0</v>
      </c>
      <c r="N38" s="8">
        <v>4</v>
      </c>
      <c r="O38" s="8">
        <f>B38</f>
        <v>0</v>
      </c>
      <c r="P38" s="8"/>
    </row>
    <row r="39" spans="1:16" s="4" customFormat="1" ht="13.5" customHeight="1" x14ac:dyDescent="0.4">
      <c r="A39" s="17" t="e" vm="25">
        <f>_xlfn.XLOOKUP(C39,Prijslijst!B:B,Prijslijst!I:I,0)</f>
        <v>#VALUE!</v>
      </c>
      <c r="B39" s="51"/>
      <c r="C39" s="8" t="s">
        <v>1124</v>
      </c>
      <c r="D39" s="54" t="e" vm="3">
        <v>#VALUE!</v>
      </c>
      <c r="E39" s="54" t="e" vm="4">
        <v>#VALUE!</v>
      </c>
      <c r="F39" s="8" t="s">
        <v>1127</v>
      </c>
      <c r="G39" s="39" t="s">
        <v>1260</v>
      </c>
      <c r="H39" s="17" t="e" vm="5">
        <v>#VALUE!</v>
      </c>
      <c r="I39" s="8" t="s">
        <v>1131</v>
      </c>
      <c r="J39" s="20">
        <f>VLOOKUP(I39,Prijslijst!$A$1:$C$9182,3,FALSE)</f>
        <v>268</v>
      </c>
      <c r="K39" s="20" t="str">
        <f>VLOOKUP(I39,Prijslijst!$A$1:$F$9182,6,FALSE)</f>
        <v>AR</v>
      </c>
      <c r="L39" s="20">
        <f>J39*B39</f>
        <v>0</v>
      </c>
      <c r="M39" s="28">
        <f>N39*B39</f>
        <v>0</v>
      </c>
      <c r="N39" s="8">
        <v>8</v>
      </c>
      <c r="O39" s="8">
        <f>B39</f>
        <v>0</v>
      </c>
      <c r="P39" s="8"/>
    </row>
    <row r="40" spans="1:16" s="4" customFormat="1" ht="13.5" customHeight="1" x14ac:dyDescent="0.4">
      <c r="A40" s="17" t="e" vm="26">
        <f>_xlfn.XLOOKUP(C40,Prijslijst!B:B,Prijslijst!I:I,0)</f>
        <v>#VALUE!</v>
      </c>
      <c r="B40" s="51"/>
      <c r="C40" s="8" t="s">
        <v>1123</v>
      </c>
      <c r="D40" s="54" t="e" vm="3">
        <v>#VALUE!</v>
      </c>
      <c r="E40" s="54" t="e" vm="4">
        <v>#VALUE!</v>
      </c>
      <c r="F40" s="8" t="s">
        <v>1128</v>
      </c>
      <c r="G40" s="39" t="s">
        <v>1259</v>
      </c>
      <c r="H40" s="17" t="e" vm="5">
        <v>#VALUE!</v>
      </c>
      <c r="I40" s="8" t="s">
        <v>1134</v>
      </c>
      <c r="J40" s="20">
        <f>VLOOKUP(I40,Prijslijst!$A$1:$C$9182,3,FALSE)</f>
        <v>198</v>
      </c>
      <c r="K40" s="20" t="str">
        <f>VLOOKUP(I40,Prijslijst!$A$1:$F$9182,6,FALSE)</f>
        <v>AR</v>
      </c>
      <c r="L40" s="20">
        <f>J40*B40</f>
        <v>0</v>
      </c>
      <c r="M40" s="28">
        <f>N40*B40</f>
        <v>0</v>
      </c>
      <c r="N40" s="8">
        <v>4</v>
      </c>
      <c r="O40" s="8">
        <f>B40</f>
        <v>0</v>
      </c>
      <c r="P40" s="8"/>
    </row>
    <row r="41" spans="1:16" s="4" customFormat="1" ht="13.5" customHeight="1" x14ac:dyDescent="0.4">
      <c r="A41" s="17" t="e" vm="27">
        <f>_xlfn.XLOOKUP(C41,Prijslijst!B:B,Prijslijst!I:I,0)</f>
        <v>#VALUE!</v>
      </c>
      <c r="B41" s="51"/>
      <c r="C41" s="8" t="s">
        <v>1125</v>
      </c>
      <c r="D41" s="54" t="e" vm="3">
        <v>#VALUE!</v>
      </c>
      <c r="E41" s="54" t="e" vm="4">
        <v>#VALUE!</v>
      </c>
      <c r="F41" s="8" t="s">
        <v>1129</v>
      </c>
      <c r="G41" s="39" t="s">
        <v>1260</v>
      </c>
      <c r="H41" s="17" t="e" vm="5">
        <v>#VALUE!</v>
      </c>
      <c r="I41" s="8" t="s">
        <v>1137</v>
      </c>
      <c r="J41" s="20">
        <f>VLOOKUP(I41,Prijslijst!$A$1:$C$9182,3,FALSE)</f>
        <v>286</v>
      </c>
      <c r="K41" s="20" t="str">
        <f>VLOOKUP(I41,Prijslijst!$A$1:$F$9182,6,FALSE)</f>
        <v>AR</v>
      </c>
      <c r="L41" s="20">
        <f>J41*B41</f>
        <v>0</v>
      </c>
      <c r="M41" s="28">
        <f>N41*B41</f>
        <v>0</v>
      </c>
      <c r="N41" s="8">
        <v>8</v>
      </c>
      <c r="O41" s="8">
        <f>B41</f>
        <v>0</v>
      </c>
      <c r="P41" s="8"/>
    </row>
    <row r="42" spans="1:16" s="4" customFormat="1" ht="13.5" customHeight="1" x14ac:dyDescent="0.4">
      <c r="A42" s="17" t="e" vm="28">
        <f>_xlfn.XLOOKUP(C42,Prijslijst!B:B,Prijslijst!I:I,0)</f>
        <v>#VALUE!</v>
      </c>
      <c r="B42" s="51"/>
      <c r="C42" s="8" t="s">
        <v>337</v>
      </c>
      <c r="D42" s="54" t="e" vm="3">
        <v>#VALUE!</v>
      </c>
      <c r="E42" s="54" t="e" vm="4">
        <v>#VALUE!</v>
      </c>
      <c r="F42" s="8" t="s">
        <v>1138</v>
      </c>
      <c r="G42" s="39" t="s">
        <v>1260</v>
      </c>
      <c r="H42" s="17" t="e" vm="5">
        <v>#VALUE!</v>
      </c>
      <c r="I42" s="8" t="s">
        <v>336</v>
      </c>
      <c r="J42" s="20">
        <f>VLOOKUP(I42,Prijslijst!$A$1:$C$9182,3,FALSE)</f>
        <v>481</v>
      </c>
      <c r="K42" s="20" t="str">
        <f>VLOOKUP(I42,Prijslijst!$A$1:$F$9182,6,FALSE)</f>
        <v>AR</v>
      </c>
      <c r="L42" s="20">
        <f>J42*B42</f>
        <v>0</v>
      </c>
      <c r="M42" s="28">
        <f>N42*B42</f>
        <v>0</v>
      </c>
      <c r="N42" s="8">
        <v>8</v>
      </c>
      <c r="O42" s="8">
        <f>B42</f>
        <v>0</v>
      </c>
      <c r="P42" s="8"/>
    </row>
    <row r="43" spans="1:16" s="4" customFormat="1" ht="2.5" customHeight="1" x14ac:dyDescent="0.4">
      <c r="A43" s="17"/>
      <c r="B43" s="17"/>
      <c r="C43" s="8"/>
      <c r="D43" s="54"/>
      <c r="E43" s="54"/>
      <c r="F43" s="8"/>
      <c r="G43" s="39"/>
      <c r="H43" s="17"/>
      <c r="I43" s="8"/>
      <c r="J43" s="20"/>
      <c r="K43" s="20"/>
      <c r="L43" s="20"/>
      <c r="M43" s="28"/>
      <c r="N43" s="8"/>
      <c r="O43" s="8"/>
      <c r="P43" s="8"/>
    </row>
    <row r="44" spans="1:16" x14ac:dyDescent="0.25">
      <c r="A44" s="24" t="s">
        <v>2842</v>
      </c>
      <c r="B44" s="24"/>
      <c r="C44" s="24"/>
      <c r="D44" s="24"/>
      <c r="E44" s="24"/>
      <c r="F44" s="24"/>
      <c r="G44" s="93" t="str">
        <f>IF((B47)&gt;0,"Voor de Smart EMS heeft u een aparte voeding nodig 24V DC!","")</f>
        <v/>
      </c>
      <c r="H44" s="93"/>
      <c r="I44" s="93"/>
      <c r="J44" s="93"/>
      <c r="K44" s="93"/>
      <c r="L44" s="93"/>
      <c r="M44" s="93"/>
      <c r="N44" s="24"/>
      <c r="O44" s="24"/>
      <c r="P44" s="24"/>
    </row>
    <row r="45" spans="1:16" s="34" customFormat="1" ht="7.75" x14ac:dyDescent="0.2">
      <c r="A45" s="31"/>
      <c r="B45" s="32" t="s">
        <v>0</v>
      </c>
      <c r="C45" s="31" t="s">
        <v>1</v>
      </c>
      <c r="D45" s="31"/>
      <c r="E45" s="31"/>
      <c r="F45" s="31" t="s">
        <v>2</v>
      </c>
      <c r="G45" s="30"/>
      <c r="H45" s="30"/>
      <c r="I45" s="31" t="s">
        <v>4</v>
      </c>
      <c r="J45" s="33" t="s">
        <v>5</v>
      </c>
      <c r="K45" s="31" t="s">
        <v>6</v>
      </c>
      <c r="L45" s="33" t="s">
        <v>7</v>
      </c>
      <c r="M45" s="47"/>
      <c r="N45" s="43" t="s">
        <v>3</v>
      </c>
      <c r="O45" s="43" t="s">
        <v>9</v>
      </c>
      <c r="P45" s="43" t="s">
        <v>10</v>
      </c>
    </row>
    <row r="46" spans="1:16" s="4" customFormat="1" ht="2.5" customHeight="1" x14ac:dyDescent="0.4">
      <c r="A46" s="17"/>
      <c r="B46" s="17"/>
      <c r="C46" s="8"/>
      <c r="D46" s="54"/>
      <c r="E46" s="54"/>
      <c r="F46" s="8"/>
      <c r="G46" s="39"/>
      <c r="H46" s="17"/>
      <c r="I46" s="8"/>
      <c r="J46" s="20"/>
      <c r="K46" s="20"/>
      <c r="L46" s="20"/>
      <c r="M46" s="28"/>
      <c r="N46" s="8"/>
      <c r="O46" s="8"/>
      <c r="P46" s="8"/>
    </row>
    <row r="47" spans="1:16" s="4" customFormat="1" ht="13.5" customHeight="1" x14ac:dyDescent="0.4">
      <c r="A47" s="17" t="e" vm="29">
        <f>_xlfn.XLOOKUP(C47,Prijslijst!B880,Prijslijst!I880,0)</f>
        <v>#VALUE!</v>
      </c>
      <c r="B47" s="51"/>
      <c r="C47" s="8" t="s">
        <v>2763</v>
      </c>
      <c r="D47" s="35" t="e" vm="3">
        <v>#VALUE!</v>
      </c>
      <c r="E47" s="35" t="e" vm="4">
        <v>#VALUE!</v>
      </c>
      <c r="F47" s="8" t="str">
        <f>_xlfn.XLOOKUP(C47,Prijslijst!B880,Prijslijst!G880,0)</f>
        <v>ABB Smart EMS EX.1 Energie Management</v>
      </c>
      <c r="G47" s="39" t="s">
        <v>1259</v>
      </c>
      <c r="H47" s="17" t="e" vm="30">
        <v>#VALUE!</v>
      </c>
      <c r="I47" s="8" t="str">
        <f>_xlfn.XLOOKUP(C47,Prijslijst!B880,Prijslijst!A880,0)</f>
        <v>2CKA006230A0001</v>
      </c>
      <c r="J47" s="20">
        <f>VLOOKUP(I47,Prijslijst!$A$1:$C$9182,3,FALSE)</f>
        <v>815</v>
      </c>
      <c r="K47" s="20" t="str">
        <f>VLOOKUP(I47,Prijslijst!$A$1:$F$9182,6,FALSE)</f>
        <v>AX</v>
      </c>
      <c r="L47" s="20">
        <f>J47*B47</f>
        <v>0</v>
      </c>
      <c r="M47" s="28">
        <f>N47*B47</f>
        <v>0</v>
      </c>
      <c r="N47" s="8">
        <v>4</v>
      </c>
      <c r="O47" s="8"/>
      <c r="P47" s="8"/>
    </row>
    <row r="48" spans="1:16" s="4" customFormat="1" ht="13.5" customHeight="1" x14ac:dyDescent="0.4">
      <c r="A48" s="17" t="e" vm="31">
        <f>_xlfn.XLOOKUP(C48,Prijslijst!B881,Prijslijst!I881,0)</f>
        <v>#VALUE!</v>
      </c>
      <c r="B48" s="51"/>
      <c r="C48" s="91" t="s">
        <v>2766</v>
      </c>
      <c r="D48" s="35" t="e" vm="3">
        <v>#VALUE!</v>
      </c>
      <c r="E48" s="35" t="e" vm="4">
        <v>#VALUE!</v>
      </c>
      <c r="F48" s="8" t="str">
        <f>_xlfn.XLOOKUP(C48,Prijslijst!B881,Prijslijst!G881,0)</f>
        <v>Primaire voeding 24V 420mA gelijkstroom</v>
      </c>
      <c r="G48" s="39" t="s">
        <v>2843</v>
      </c>
      <c r="H48" s="17"/>
      <c r="I48" s="8" t="str">
        <f>_xlfn.XLOOKUP(C48,Prijslijst!B881,Prijslijst!A881,0)</f>
        <v>1SVR427041R0000</v>
      </c>
      <c r="J48" s="20">
        <f>VLOOKUP(I48,Prijslijst!$A$1:$C$9182,3,FALSE)</f>
        <v>58.5</v>
      </c>
      <c r="K48" s="20" t="str">
        <f>VLOOKUP(I48,Prijslijst!$A$1:$F$9182,6,FALSE)</f>
        <v>GL</v>
      </c>
      <c r="L48" s="20">
        <f>J48*B48</f>
        <v>0</v>
      </c>
      <c r="M48" s="28">
        <f>N48*B48</f>
        <v>0</v>
      </c>
      <c r="N48" s="8">
        <v>1</v>
      </c>
      <c r="O48" s="8"/>
      <c r="P48" s="8"/>
    </row>
    <row r="49" spans="1:16" s="4" customFormat="1" ht="2.5" customHeight="1" x14ac:dyDescent="0.4">
      <c r="A49" s="17"/>
      <c r="B49" s="17"/>
      <c r="C49" s="8"/>
      <c r="D49" s="54"/>
      <c r="E49" s="54"/>
      <c r="F49" s="8"/>
      <c r="G49" s="39"/>
      <c r="H49" s="17"/>
      <c r="I49" s="8"/>
      <c r="J49" s="20"/>
      <c r="K49" s="20"/>
      <c r="L49" s="20"/>
      <c r="M49" s="28"/>
      <c r="N49" s="8"/>
      <c r="O49" s="8"/>
      <c r="P49" s="8"/>
    </row>
    <row r="50" spans="1:16" x14ac:dyDescent="0.25">
      <c r="A50" s="94" t="s">
        <v>1139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</row>
    <row r="51" spans="1:16" s="34" customFormat="1" ht="7.75" x14ac:dyDescent="0.2">
      <c r="A51" s="31"/>
      <c r="B51" s="32" t="s">
        <v>0</v>
      </c>
      <c r="C51" s="31" t="s">
        <v>1</v>
      </c>
      <c r="D51" s="31"/>
      <c r="E51" s="31"/>
      <c r="F51" s="31" t="s">
        <v>2</v>
      </c>
      <c r="G51" s="30"/>
      <c r="H51" s="30"/>
      <c r="I51" s="31" t="s">
        <v>4</v>
      </c>
      <c r="J51" s="33" t="s">
        <v>5</v>
      </c>
      <c r="K51" s="31" t="s">
        <v>6</v>
      </c>
      <c r="L51" s="33" t="s">
        <v>7</v>
      </c>
      <c r="M51" s="47"/>
      <c r="N51" s="43" t="s">
        <v>3</v>
      </c>
      <c r="O51" s="43" t="s">
        <v>9</v>
      </c>
      <c r="P51" s="43" t="s">
        <v>10</v>
      </c>
    </row>
    <row r="52" spans="1:16" ht="2.5" customHeight="1" x14ac:dyDescent="0.25">
      <c r="A52" s="15"/>
      <c r="B52" s="16"/>
      <c r="C52" s="15"/>
      <c r="D52" s="15"/>
      <c r="E52" s="15"/>
      <c r="F52" s="15"/>
      <c r="G52" s="17"/>
      <c r="H52" s="17"/>
      <c r="I52" s="15"/>
      <c r="J52" s="18"/>
      <c r="K52" s="15"/>
      <c r="L52" s="18"/>
      <c r="M52" s="28"/>
    </row>
    <row r="53" spans="1:16" s="4" customFormat="1" ht="13.5" customHeight="1" x14ac:dyDescent="0.4">
      <c r="A53" s="17" t="e" vm="32">
        <f>_xlfn.XLOOKUP(C53,Prijslijst!B:B,Prijslijst!I:I,0)</f>
        <v>#VALUE!</v>
      </c>
      <c r="B53" s="51"/>
      <c r="C53" s="8" t="s">
        <v>60</v>
      </c>
      <c r="D53" s="54" t="e" vm="3">
        <v>#VALUE!</v>
      </c>
      <c r="E53" s="54" t="e" vm="4">
        <v>#VALUE!</v>
      </c>
      <c r="F53" s="8" t="s">
        <v>1140</v>
      </c>
      <c r="G53" s="17"/>
      <c r="H53" s="17" t="e" vm="5">
        <v>#VALUE!</v>
      </c>
      <c r="I53" s="8" t="s">
        <v>59</v>
      </c>
      <c r="J53" s="20">
        <f>VLOOKUP(I53,Prijslijst!$A$1:$C$9182,3,FALSE)</f>
        <v>58.3</v>
      </c>
      <c r="K53" s="20" t="str">
        <f>VLOOKUP(I53,Prijslijst!$A$1:$F$9182,6,FALSE)</f>
        <v>AR</v>
      </c>
      <c r="L53" s="20">
        <f>J53*B53</f>
        <v>0</v>
      </c>
      <c r="M53" s="28"/>
      <c r="N53" s="8"/>
      <c r="O53" s="8">
        <f>B53</f>
        <v>0</v>
      </c>
      <c r="P53" s="8"/>
    </row>
    <row r="54" spans="1:16" s="4" customFormat="1" ht="13.5" customHeight="1" x14ac:dyDescent="0.4">
      <c r="A54" s="17" t="e" vm="33">
        <f>_xlfn.XLOOKUP(C54,Prijslijst!B:B,Prijslijst!I:I,0)</f>
        <v>#VALUE!</v>
      </c>
      <c r="B54" s="51"/>
      <c r="C54" s="8" t="s">
        <v>63</v>
      </c>
      <c r="D54" s="54" t="e" vm="3">
        <v>#VALUE!</v>
      </c>
      <c r="E54" s="54" t="e" vm="4">
        <v>#VALUE!</v>
      </c>
      <c r="F54" s="8" t="s">
        <v>1141</v>
      </c>
      <c r="G54" s="17"/>
      <c r="H54" s="17" t="e" vm="5">
        <v>#VALUE!</v>
      </c>
      <c r="I54" s="8" t="s">
        <v>62</v>
      </c>
      <c r="J54" s="20">
        <f>VLOOKUP(I54,Prijslijst!$A$1:$C$9182,3,FALSE)</f>
        <v>88.7</v>
      </c>
      <c r="K54" s="20" t="str">
        <f>VLOOKUP(I54,Prijslijst!$A$1:$F$9182,6,FALSE)</f>
        <v>AR</v>
      </c>
      <c r="L54" s="20">
        <f>J54*B54</f>
        <v>0</v>
      </c>
      <c r="M54" s="28"/>
      <c r="N54" s="8"/>
      <c r="O54" s="8">
        <f>B54</f>
        <v>0</v>
      </c>
      <c r="P54" s="8"/>
    </row>
    <row r="55" spans="1:16" ht="2.5" customHeight="1" x14ac:dyDescent="0.25">
      <c r="A55" s="15"/>
      <c r="B55" s="16"/>
      <c r="C55" s="15"/>
      <c r="D55" s="15"/>
      <c r="E55" s="15"/>
      <c r="F55" s="15"/>
      <c r="G55" s="17"/>
      <c r="H55" s="17"/>
      <c r="I55" s="15"/>
      <c r="J55" s="18"/>
      <c r="K55" s="15"/>
      <c r="L55" s="18"/>
      <c r="M55" s="28"/>
    </row>
    <row r="56" spans="1:16" ht="10" hidden="1" customHeight="1" x14ac:dyDescent="0.25">
      <c r="A56" s="24" t="s">
        <v>2829</v>
      </c>
      <c r="B56" s="24"/>
      <c r="C56" s="24"/>
      <c r="D56" s="24"/>
      <c r="E56" s="24"/>
      <c r="F56" s="24"/>
      <c r="G56" s="93"/>
      <c r="H56" s="93"/>
      <c r="I56" s="93"/>
      <c r="J56" s="93"/>
      <c r="K56" s="93"/>
      <c r="L56" s="93"/>
      <c r="M56" s="93"/>
      <c r="N56" s="24"/>
      <c r="O56" s="24"/>
      <c r="P56" s="24"/>
    </row>
    <row r="57" spans="1:16" ht="9.5500000000000007" hidden="1" customHeight="1" x14ac:dyDescent="0.25">
      <c r="A57" s="31"/>
      <c r="B57" s="32" t="s">
        <v>0</v>
      </c>
      <c r="C57" s="31" t="s">
        <v>1</v>
      </c>
      <c r="D57" s="31"/>
      <c r="E57" s="31"/>
      <c r="F57" s="31" t="s">
        <v>2</v>
      </c>
      <c r="G57" s="30"/>
      <c r="H57" s="30"/>
      <c r="I57" s="31" t="s">
        <v>4</v>
      </c>
      <c r="J57" s="33" t="s">
        <v>5</v>
      </c>
      <c r="K57" s="31" t="s">
        <v>6</v>
      </c>
      <c r="L57" s="33" t="s">
        <v>7</v>
      </c>
      <c r="M57" s="47"/>
      <c r="N57" s="43" t="s">
        <v>3</v>
      </c>
      <c r="O57" s="43" t="s">
        <v>9</v>
      </c>
      <c r="P57" s="43" t="s">
        <v>10</v>
      </c>
    </row>
    <row r="58" spans="1:16" ht="2.5" hidden="1" customHeight="1" x14ac:dyDescent="0.25">
      <c r="A58" s="43"/>
      <c r="B58" s="59"/>
      <c r="C58" s="43"/>
      <c r="D58" s="43"/>
      <c r="E58" s="43"/>
      <c r="F58" s="43"/>
      <c r="G58" s="42"/>
      <c r="H58" s="42"/>
      <c r="I58" s="43"/>
      <c r="J58" s="60"/>
      <c r="K58" s="43"/>
      <c r="L58" s="60"/>
      <c r="M58" s="61"/>
      <c r="N58" s="43"/>
      <c r="O58" s="43"/>
      <c r="P58" s="43"/>
    </row>
    <row r="59" spans="1:16" ht="13.5" hidden="1" customHeight="1" x14ac:dyDescent="0.25">
      <c r="A59" s="16" t="e" vm="34">
        <f>_xlfn.XLOOKUP(C59,Prijslijst!B882:B885,Prijslijst!I882:I885,0)</f>
        <v>#VALUE!</v>
      </c>
      <c r="B59" s="51"/>
      <c r="C59" s="8" t="str">
        <f>_xlfn.XLOOKUP(F59,Prijslijst!G882:G885,Prijslijst!B882:B885,0)</f>
        <v>MDH-F-1.0.11-884</v>
      </c>
      <c r="D59" s="9" t="e" vm="3">
        <v>#VALUE!</v>
      </c>
      <c r="E59" s="9" t="e" vm="4">
        <v>#VALUE!</v>
      </c>
      <c r="F59" s="8" t="s">
        <v>2828</v>
      </c>
      <c r="G59" s="17"/>
      <c r="H59" s="17" t="e" vm="5">
        <v>#VALUE!</v>
      </c>
      <c r="I59" s="8" t="str">
        <f>_xlfn.XLOOKUP(F59,Prijslijst!G882:G885,Prijslijst!H882:H885,0)</f>
        <v>2TYZ510505G0631</v>
      </c>
      <c r="J59" s="20">
        <f>VLOOKUP(I59,Prijslijst!$A$1:$C$9182,3,FALSE)</f>
        <v>130</v>
      </c>
      <c r="K59" s="20" t="str">
        <f>VLOOKUP(I59,Prijslijst!$A$1:$F$9182,6,FALSE)</f>
        <v>AL</v>
      </c>
      <c r="L59" s="20">
        <f>J59*B59</f>
        <v>0</v>
      </c>
      <c r="M59" s="28"/>
      <c r="N59" s="8"/>
      <c r="O59" s="8">
        <f>B59</f>
        <v>0</v>
      </c>
      <c r="P59" s="8"/>
    </row>
    <row r="60" spans="1:16" ht="13.5" hidden="1" customHeight="1" x14ac:dyDescent="0.25">
      <c r="A60" s="16" t="e" vm="35">
        <f>_xlfn.XLOOKUP(C60,Prijslijst!B888:B889,Prijslijst!I888:I889,0)</f>
        <v>#VALUE!</v>
      </c>
      <c r="B60" s="51"/>
      <c r="C60" s="8" t="str">
        <f>_xlfn.XLOOKUP(F60,Prijslijst!G888:G889,Prijslijst!B888:B889,0)</f>
        <v>PMA/K2.11-884</v>
      </c>
      <c r="D60" s="9" t="e" vm="3">
        <v>#VALUE!</v>
      </c>
      <c r="E60" s="9" t="e" vm="4">
        <v>#VALUE!</v>
      </c>
      <c r="F60" s="8" t="s">
        <v>2775</v>
      </c>
      <c r="G60" s="17"/>
      <c r="H60" s="17"/>
      <c r="I60" s="8" t="str">
        <f>_xlfn.XLOOKUP(F60,Prijslijst!G888:G889,Prijslijst!H888:H889,0)</f>
        <v>2TYZ510000G0613</v>
      </c>
      <c r="J60" s="20">
        <f>VLOOKUP(I60,Prijslijst!$A$1:$C$9182,3,FALSE)</f>
        <v>15</v>
      </c>
      <c r="K60" s="20" t="str">
        <f>VLOOKUP(I60,Prijslijst!$A$1:$F$9182,6,FALSE)</f>
        <v>AL</v>
      </c>
      <c r="L60" s="20">
        <f>J60*B60</f>
        <v>0</v>
      </c>
      <c r="M60" s="28"/>
    </row>
    <row r="61" spans="1:16" ht="13.5" hidden="1" customHeight="1" x14ac:dyDescent="0.25">
      <c r="A61" s="16" t="e" vm="36">
        <f>_xlfn.XLOOKUP(C61,Prijslijst!B886:B887,Prijslijst!I886:I887,0)</f>
        <v>#VALUE!</v>
      </c>
      <c r="B61" s="51"/>
      <c r="C61" s="8" t="str">
        <f>_xlfn.XLOOKUP(F61,Prijslijst!G886:G887,Prijslijst!B886:B887,0)</f>
        <v>PMA/A1.11-884</v>
      </c>
      <c r="D61" s="9" t="e" vm="3">
        <v>#VALUE!</v>
      </c>
      <c r="E61" s="9" t="e" vm="4">
        <v>#VALUE!</v>
      </c>
      <c r="F61" s="8" t="s">
        <v>2773</v>
      </c>
      <c r="G61" s="17"/>
      <c r="H61" s="17"/>
      <c r="I61" s="8" t="str">
        <f>_xlfn.XLOOKUP(F61,Prijslijst!G886:G887,Prijslijst!H886:H887,0)</f>
        <v>2TYZ510000G0612</v>
      </c>
      <c r="J61" s="20">
        <f>VLOOKUP(I61,Prijslijst!$A$1:$C$9182,3,FALSE)</f>
        <v>15</v>
      </c>
      <c r="K61" s="20" t="str">
        <f>VLOOKUP(I61,Prijslijst!$A$1:$F$9182,6,FALSE)</f>
        <v>AL</v>
      </c>
      <c r="L61" s="20">
        <f>J61*B61</f>
        <v>0</v>
      </c>
      <c r="M61" s="28"/>
    </row>
    <row r="62" spans="1:16" ht="2.5" hidden="1" customHeight="1" x14ac:dyDescent="0.25">
      <c r="A62" s="15"/>
      <c r="B62" s="16"/>
      <c r="C62" s="15"/>
      <c r="D62" s="15"/>
      <c r="E62" s="15"/>
      <c r="F62" s="15"/>
      <c r="G62" s="17"/>
      <c r="H62" s="17"/>
      <c r="I62" s="15"/>
      <c r="J62" s="18"/>
      <c r="K62" s="15"/>
      <c r="L62" s="18"/>
      <c r="M62" s="28"/>
    </row>
    <row r="63" spans="1:16" x14ac:dyDescent="0.25">
      <c r="A63" s="24" t="s">
        <v>1142</v>
      </c>
      <c r="B63" s="24"/>
      <c r="C63" s="24"/>
      <c r="D63" s="24"/>
      <c r="E63" s="24"/>
      <c r="F63" s="37" t="str">
        <f>IF((B66+B67)&gt;0,"Afdekkingen voor deze sensor worden automatisch geselecteerd bij deel Busch-free@home afdekkingen!","")</f>
        <v/>
      </c>
      <c r="G63" s="24"/>
      <c r="H63" s="24"/>
      <c r="I63" s="24"/>
      <c r="J63" s="24"/>
      <c r="K63" s="24"/>
      <c r="L63" s="24"/>
      <c r="M63" s="48"/>
      <c r="N63" s="44"/>
      <c r="O63" s="44"/>
      <c r="P63" s="44"/>
    </row>
    <row r="64" spans="1:16" s="34" customFormat="1" ht="7.75" x14ac:dyDescent="0.2">
      <c r="A64" s="31"/>
      <c r="B64" s="32" t="s">
        <v>0</v>
      </c>
      <c r="C64" s="31" t="s">
        <v>1</v>
      </c>
      <c r="D64" s="31"/>
      <c r="E64" s="31"/>
      <c r="F64" s="31" t="s">
        <v>2</v>
      </c>
      <c r="G64" s="30"/>
      <c r="H64" s="30"/>
      <c r="I64" s="31" t="s">
        <v>4</v>
      </c>
      <c r="J64" s="33" t="s">
        <v>5</v>
      </c>
      <c r="K64" s="31" t="s">
        <v>6</v>
      </c>
      <c r="L64" s="33" t="s">
        <v>7</v>
      </c>
      <c r="M64" s="47"/>
      <c r="N64" s="43" t="s">
        <v>3</v>
      </c>
      <c r="O64" s="43" t="s">
        <v>9</v>
      </c>
      <c r="P64" s="43" t="s">
        <v>10</v>
      </c>
    </row>
    <row r="65" spans="1:16" ht="2.5" customHeight="1" x14ac:dyDescent="0.25">
      <c r="A65" s="15"/>
      <c r="B65" s="16"/>
      <c r="C65" s="15"/>
      <c r="D65" s="15"/>
      <c r="E65" s="15"/>
      <c r="F65" s="15"/>
      <c r="G65" s="17"/>
      <c r="H65" s="17"/>
      <c r="I65" s="15"/>
      <c r="J65" s="18"/>
      <c r="K65" s="15"/>
      <c r="L65" s="18"/>
      <c r="M65" s="28"/>
    </row>
    <row r="66" spans="1:16" s="4" customFormat="1" ht="13.5" customHeight="1" x14ac:dyDescent="0.4">
      <c r="A66" s="17" t="e" vm="37">
        <f>_xlfn.XLOOKUP(C66,Prijslijst!B:B,Prijslijst!I:I,0)</f>
        <v>#VALUE!</v>
      </c>
      <c r="B66" s="51"/>
      <c r="C66" s="8" t="s">
        <v>307</v>
      </c>
      <c r="D66" s="54" t="e" vm="3">
        <v>#VALUE!</v>
      </c>
      <c r="E66" s="54" t="e" vm="4">
        <v>#VALUE!</v>
      </c>
      <c r="F66" s="8" t="s">
        <v>1143</v>
      </c>
      <c r="G66" s="17"/>
      <c r="H66" s="17" t="e" vm="5">
        <v>#VALUE!</v>
      </c>
      <c r="I66" s="8" t="s">
        <v>306</v>
      </c>
      <c r="J66" s="20">
        <f>VLOOKUP(I66,Prijslijst!$A$1:$C$9182,3,FALSE)</f>
        <v>64.599999999999994</v>
      </c>
      <c r="K66" s="20" t="str">
        <f>VLOOKUP(I66,Prijslijst!$A$1:$F$9182,6,FALSE)</f>
        <v>AQ</v>
      </c>
      <c r="L66" s="20">
        <f>J66*B66</f>
        <v>0</v>
      </c>
      <c r="M66" s="28"/>
      <c r="N66" s="8"/>
      <c r="O66" s="8">
        <f>B66</f>
        <v>0</v>
      </c>
      <c r="P66" s="8"/>
    </row>
    <row r="67" spans="1:16" s="4" customFormat="1" ht="13.5" customHeight="1" x14ac:dyDescent="0.4">
      <c r="A67" s="17" t="e" vm="38">
        <f>_xlfn.XLOOKUP(C67,Prijslijst!B:B,Prijslijst!I:I,0)</f>
        <v>#VALUE!</v>
      </c>
      <c r="B67" s="51"/>
      <c r="C67" s="8" t="s">
        <v>310</v>
      </c>
      <c r="D67" s="54" t="e" vm="3">
        <v>#VALUE!</v>
      </c>
      <c r="E67" s="54" t="e" vm="4">
        <v>#VALUE!</v>
      </c>
      <c r="F67" s="8" t="s">
        <v>1144</v>
      </c>
      <c r="G67" s="17"/>
      <c r="H67" s="17" t="e" vm="5">
        <v>#VALUE!</v>
      </c>
      <c r="I67" s="8" t="s">
        <v>309</v>
      </c>
      <c r="J67" s="20">
        <f>VLOOKUP(I67,Prijslijst!$A$1:$C$9182,3,FALSE)</f>
        <v>73.400000000000006</v>
      </c>
      <c r="K67" s="20" t="str">
        <f>VLOOKUP(I67,Prijslijst!$A$1:$F$9182,6,FALSE)</f>
        <v>AQ</v>
      </c>
      <c r="L67" s="20">
        <f>J67*B67</f>
        <v>0</v>
      </c>
      <c r="M67" s="28"/>
      <c r="N67" s="8"/>
      <c r="O67" s="8">
        <f>B67</f>
        <v>0</v>
      </c>
      <c r="P67" s="8"/>
    </row>
    <row r="68" spans="1:16" ht="2.5" customHeight="1" x14ac:dyDescent="0.25">
      <c r="A68" s="15"/>
      <c r="B68" s="16"/>
      <c r="C68" s="15"/>
      <c r="D68" s="15"/>
      <c r="E68" s="15"/>
      <c r="F68" s="15"/>
      <c r="G68" s="17"/>
      <c r="H68" s="17"/>
      <c r="I68" s="15"/>
      <c r="J68" s="18"/>
      <c r="K68" s="15"/>
      <c r="L68" s="18"/>
      <c r="M68" s="28"/>
    </row>
    <row r="69" spans="1:16" x14ac:dyDescent="0.25">
      <c r="A69" s="24" t="s">
        <v>1157</v>
      </c>
      <c r="B69" s="24"/>
      <c r="C69" s="24"/>
      <c r="D69" s="24"/>
      <c r="E69" s="24"/>
      <c r="F69" s="37" t="str">
        <f>IF((B72+B73+B74+B76+B77+B79+B80)&gt;0,"Afdekkingen voor deze sensor/actor worden automatisch geselecteerd bij deel Busch-free@home afdekkingen!","")</f>
        <v/>
      </c>
      <c r="G69" s="24"/>
      <c r="H69" s="24"/>
      <c r="I69" s="24"/>
      <c r="J69" s="24"/>
      <c r="K69" s="24"/>
      <c r="L69" s="24"/>
      <c r="M69" s="48"/>
      <c r="N69" s="44"/>
      <c r="O69" s="44"/>
      <c r="P69" s="44"/>
    </row>
    <row r="70" spans="1:16" s="34" customFormat="1" ht="7.75" x14ac:dyDescent="0.2">
      <c r="A70" s="31"/>
      <c r="B70" s="32" t="s">
        <v>0</v>
      </c>
      <c r="C70" s="31" t="s">
        <v>1</v>
      </c>
      <c r="D70" s="31"/>
      <c r="E70" s="31"/>
      <c r="F70" s="31" t="s">
        <v>2</v>
      </c>
      <c r="G70" s="30"/>
      <c r="H70" s="30"/>
      <c r="I70" s="31" t="s">
        <v>4</v>
      </c>
      <c r="J70" s="33" t="s">
        <v>5</v>
      </c>
      <c r="K70" s="31" t="s">
        <v>6</v>
      </c>
      <c r="L70" s="33" t="s">
        <v>7</v>
      </c>
      <c r="M70" s="47"/>
      <c r="N70" s="43" t="s">
        <v>3</v>
      </c>
      <c r="O70" s="43" t="s">
        <v>9</v>
      </c>
      <c r="P70" s="43" t="s">
        <v>10</v>
      </c>
    </row>
    <row r="71" spans="1:16" ht="3" customHeight="1" x14ac:dyDescent="0.25">
      <c r="A71" s="15"/>
      <c r="B71" s="16"/>
      <c r="C71" s="15"/>
      <c r="D71" s="15"/>
      <c r="E71" s="15"/>
      <c r="F71" s="15"/>
      <c r="G71" s="17"/>
      <c r="H71" s="17"/>
      <c r="I71" s="15"/>
      <c r="J71" s="18"/>
      <c r="K71" s="15"/>
      <c r="L71" s="18"/>
      <c r="M71" s="28"/>
    </row>
    <row r="72" spans="1:16" s="4" customFormat="1" ht="13.5" customHeight="1" x14ac:dyDescent="0.4">
      <c r="A72" s="17" t="e" vm="39">
        <f>_xlfn.XLOOKUP(C72,Prijslijst!B:B,Prijslijst!I:I,0)</f>
        <v>#VALUE!</v>
      </c>
      <c r="B72" s="51"/>
      <c r="C72" s="8" t="s">
        <v>316</v>
      </c>
      <c r="D72" s="54" t="e" vm="3">
        <v>#VALUE!</v>
      </c>
      <c r="E72" s="54" t="e" vm="4">
        <v>#VALUE!</v>
      </c>
      <c r="F72" s="8" t="s">
        <v>1145</v>
      </c>
      <c r="G72" s="17"/>
      <c r="H72" s="17" t="e" vm="5">
        <v>#VALUE!</v>
      </c>
      <c r="I72" s="8" t="s">
        <v>315</v>
      </c>
      <c r="J72" s="20">
        <f>VLOOKUP(I72,Prijslijst!$A$1:$C$9182,3,FALSE)</f>
        <v>107</v>
      </c>
      <c r="K72" s="20" t="str">
        <f>VLOOKUP(I72,Prijslijst!$A$1:$F$9182,6,FALSE)</f>
        <v>AQ</v>
      </c>
      <c r="L72" s="20">
        <f>J72*B72</f>
        <v>0</v>
      </c>
      <c r="M72" s="28"/>
      <c r="N72" s="8"/>
      <c r="O72" s="8">
        <f>B72</f>
        <v>0</v>
      </c>
      <c r="P72" s="8"/>
    </row>
    <row r="73" spans="1:16" s="4" customFormat="1" ht="13.5" customHeight="1" x14ac:dyDescent="0.4">
      <c r="A73" s="17" t="e" vm="40">
        <f>_xlfn.XLOOKUP(C73,Prijslijst!B:B,Prijslijst!I:I,0)</f>
        <v>#VALUE!</v>
      </c>
      <c r="B73" s="51"/>
      <c r="C73" s="8" t="s">
        <v>319</v>
      </c>
      <c r="D73" s="54" t="e" vm="3">
        <v>#VALUE!</v>
      </c>
      <c r="E73" s="54" t="e" vm="4">
        <v>#VALUE!</v>
      </c>
      <c r="F73" s="8" t="s">
        <v>1146</v>
      </c>
      <c r="G73" s="17"/>
      <c r="H73" s="17" t="e" vm="5">
        <v>#VALUE!</v>
      </c>
      <c r="I73" s="8" t="s">
        <v>318</v>
      </c>
      <c r="J73" s="20">
        <f>VLOOKUP(I73,Prijslijst!$A$1:$C$9182,3,FALSE)</f>
        <v>115</v>
      </c>
      <c r="K73" s="20" t="str">
        <f>VLOOKUP(I73,Prijslijst!$A$1:$F$9182,6,FALSE)</f>
        <v>AQ</v>
      </c>
      <c r="L73" s="20">
        <f>J73*B73</f>
        <v>0</v>
      </c>
      <c r="M73" s="28"/>
      <c r="N73" s="8"/>
      <c r="O73" s="8">
        <f>B73</f>
        <v>0</v>
      </c>
      <c r="P73" s="8"/>
    </row>
    <row r="74" spans="1:16" s="4" customFormat="1" ht="13.5" customHeight="1" x14ac:dyDescent="0.4">
      <c r="A74" s="17" t="e" vm="41">
        <f>_xlfn.XLOOKUP(C74,Prijslijst!B:B,Prijslijst!I:I,0)</f>
        <v>#VALUE!</v>
      </c>
      <c r="B74" s="51"/>
      <c r="C74" s="8" t="s">
        <v>322</v>
      </c>
      <c r="D74" s="54" t="e" vm="3">
        <v>#VALUE!</v>
      </c>
      <c r="E74" s="54" t="e" vm="4">
        <v>#VALUE!</v>
      </c>
      <c r="F74" s="8" t="s">
        <v>1147</v>
      </c>
      <c r="G74" s="17"/>
      <c r="H74" s="17" t="e" vm="5">
        <v>#VALUE!</v>
      </c>
      <c r="I74" s="8" t="s">
        <v>321</v>
      </c>
      <c r="J74" s="20">
        <f>VLOOKUP(I74,Prijslijst!$A$1:$C$9182,3,FALSE)</f>
        <v>126</v>
      </c>
      <c r="K74" s="20" t="str">
        <f>VLOOKUP(I74,Prijslijst!$A$1:$F$9182,6,FALSE)</f>
        <v>AQ</v>
      </c>
      <c r="L74" s="20">
        <f>J74*B74</f>
        <v>0</v>
      </c>
      <c r="M74" s="28"/>
      <c r="N74" s="8"/>
      <c r="O74" s="8">
        <f>B74</f>
        <v>0</v>
      </c>
      <c r="P74" s="8"/>
    </row>
    <row r="75" spans="1:16" s="4" customFormat="1" ht="3" customHeight="1" x14ac:dyDescent="0.4">
      <c r="A75" s="8"/>
      <c r="B75" s="17"/>
      <c r="C75" s="8"/>
      <c r="D75" s="8"/>
      <c r="E75" s="8"/>
      <c r="F75" s="9"/>
      <c r="G75" s="17"/>
      <c r="H75" s="17"/>
      <c r="I75" s="8"/>
      <c r="J75" s="20"/>
      <c r="K75" s="8"/>
      <c r="L75" s="20"/>
      <c r="M75" s="28"/>
      <c r="N75" s="8"/>
      <c r="O75" s="8"/>
      <c r="P75" s="8"/>
    </row>
    <row r="76" spans="1:16" s="4" customFormat="1" ht="13.5" customHeight="1" x14ac:dyDescent="0.4">
      <c r="A76" s="17" t="e" vm="42">
        <f>_xlfn.XLOOKUP(C76,Prijslijst!B:B,Prijslijst!I:I,0)</f>
        <v>#VALUE!</v>
      </c>
      <c r="B76" s="51"/>
      <c r="C76" s="8" t="s">
        <v>325</v>
      </c>
      <c r="D76" s="54" t="e" vm="3">
        <v>#VALUE!</v>
      </c>
      <c r="E76" s="54" t="e" vm="4">
        <v>#VALUE!</v>
      </c>
      <c r="F76" s="8" t="s">
        <v>1148</v>
      </c>
      <c r="G76" s="17"/>
      <c r="H76" s="17" t="e" vm="5">
        <v>#VALUE!</v>
      </c>
      <c r="I76" s="8" t="s">
        <v>324</v>
      </c>
      <c r="J76" s="20">
        <f>VLOOKUP(I76,Prijslijst!$A$1:$C$9182,3,FALSE)</f>
        <v>172</v>
      </c>
      <c r="K76" s="20" t="str">
        <f>VLOOKUP(I76,Prijslijst!$A$1:$F$9182,6,FALSE)</f>
        <v>AQ</v>
      </c>
      <c r="L76" s="20">
        <f>J76*B76</f>
        <v>0</v>
      </c>
      <c r="M76" s="28"/>
      <c r="N76" s="8"/>
      <c r="O76" s="8">
        <f>B76</f>
        <v>0</v>
      </c>
      <c r="P76" s="8"/>
    </row>
    <row r="77" spans="1:16" s="4" customFormat="1" ht="13.5" customHeight="1" x14ac:dyDescent="0.4">
      <c r="A77" s="17" t="e" vm="43">
        <f>_xlfn.XLOOKUP(C77,Prijslijst!B:B,Prijslijst!I:I,0)</f>
        <v>#VALUE!</v>
      </c>
      <c r="B77" s="51"/>
      <c r="C77" s="8" t="s">
        <v>328</v>
      </c>
      <c r="D77" s="54" t="e" vm="3">
        <v>#VALUE!</v>
      </c>
      <c r="E77" s="54" t="e" vm="4">
        <v>#VALUE!</v>
      </c>
      <c r="F77" s="8" t="s">
        <v>1149</v>
      </c>
      <c r="G77" s="17"/>
      <c r="H77" s="17" t="e" vm="5">
        <v>#VALUE!</v>
      </c>
      <c r="I77" s="8" t="s">
        <v>327</v>
      </c>
      <c r="J77" s="20">
        <f>VLOOKUP(I77,Prijslijst!$A$1:$C$9182,3,FALSE)</f>
        <v>183</v>
      </c>
      <c r="K77" s="20" t="str">
        <f>VLOOKUP(I77,Prijslijst!$A$1:$F$9182,6,FALSE)</f>
        <v>AQ</v>
      </c>
      <c r="L77" s="20">
        <f>J77*B77</f>
        <v>0</v>
      </c>
      <c r="M77" s="28"/>
      <c r="N77" s="8"/>
      <c r="O77" s="8">
        <f>B77</f>
        <v>0</v>
      </c>
      <c r="P77" s="8"/>
    </row>
    <row r="78" spans="1:16" s="4" customFormat="1" ht="3" customHeight="1" x14ac:dyDescent="0.4">
      <c r="A78" s="8"/>
      <c r="B78" s="17"/>
      <c r="C78" s="8"/>
      <c r="D78" s="8"/>
      <c r="E78" s="8"/>
      <c r="F78" s="9"/>
      <c r="G78" s="17"/>
      <c r="H78" s="17"/>
      <c r="I78" s="8"/>
      <c r="J78" s="20"/>
      <c r="K78" s="8"/>
      <c r="L78" s="20"/>
      <c r="M78" s="28"/>
      <c r="N78" s="8"/>
      <c r="O78" s="8"/>
      <c r="P78" s="8"/>
    </row>
    <row r="79" spans="1:16" s="4" customFormat="1" ht="13.5" customHeight="1" x14ac:dyDescent="0.4">
      <c r="A79" s="17" t="e" vm="44">
        <f>_xlfn.XLOOKUP(C79,Prijslijst!B:B,Prijslijst!I:I,0)</f>
        <v>#VALUE!</v>
      </c>
      <c r="B79" s="51"/>
      <c r="C79" s="8" t="s">
        <v>331</v>
      </c>
      <c r="D79" s="54" t="e" vm="3">
        <v>#VALUE!</v>
      </c>
      <c r="E79" s="54" t="e" vm="4">
        <v>#VALUE!</v>
      </c>
      <c r="F79" s="8" t="s">
        <v>1150</v>
      </c>
      <c r="G79" s="17"/>
      <c r="H79" s="17" t="e" vm="5">
        <v>#VALUE!</v>
      </c>
      <c r="I79" s="8" t="s">
        <v>330</v>
      </c>
      <c r="J79" s="20">
        <f>VLOOKUP(I79,Prijslijst!$A$1:$C$9182,3,FALSE)</f>
        <v>123</v>
      </c>
      <c r="K79" s="20" t="str">
        <f>VLOOKUP(I79,Prijslijst!$A$1:$F$9182,6,FALSE)</f>
        <v>AQ</v>
      </c>
      <c r="L79" s="20">
        <f>J79*B79</f>
        <v>0</v>
      </c>
      <c r="M79" s="28"/>
      <c r="N79" s="8"/>
      <c r="O79" s="8">
        <f>B79</f>
        <v>0</v>
      </c>
      <c r="P79" s="8"/>
    </row>
    <row r="80" spans="1:16" s="4" customFormat="1" ht="13.5" customHeight="1" x14ac:dyDescent="0.4">
      <c r="A80" s="17" t="e" vm="45">
        <f>_xlfn.XLOOKUP(C80,Prijslijst!B:B,Prijslijst!I:I,0)</f>
        <v>#VALUE!</v>
      </c>
      <c r="B80" s="51"/>
      <c r="C80" s="8" t="s">
        <v>334</v>
      </c>
      <c r="D80" s="54" t="e" vm="3">
        <v>#VALUE!</v>
      </c>
      <c r="E80" s="54" t="e" vm="4">
        <v>#VALUE!</v>
      </c>
      <c r="F80" s="8" t="s">
        <v>1151</v>
      </c>
      <c r="G80" s="17"/>
      <c r="H80" s="17" t="e" vm="5">
        <v>#VALUE!</v>
      </c>
      <c r="I80" s="8" t="s">
        <v>333</v>
      </c>
      <c r="J80" s="20">
        <f>VLOOKUP(I80,Prijslijst!$A$1:$C$9182,3,FALSE)</f>
        <v>134</v>
      </c>
      <c r="K80" s="20" t="str">
        <f>VLOOKUP(I80,Prijslijst!$A$1:$F$9182,6,FALSE)</f>
        <v>AQ</v>
      </c>
      <c r="L80" s="20">
        <f>J80*B80</f>
        <v>0</v>
      </c>
      <c r="M80" s="28"/>
      <c r="N80" s="8"/>
      <c r="O80" s="8">
        <f>B80</f>
        <v>0</v>
      </c>
      <c r="P80" s="8"/>
    </row>
    <row r="81" spans="1:16" s="4" customFormat="1" ht="3" customHeight="1" x14ac:dyDescent="0.4">
      <c r="A81" s="8"/>
      <c r="B81" s="17"/>
      <c r="C81" s="8"/>
      <c r="D81" s="8"/>
      <c r="E81" s="8"/>
      <c r="F81" s="8"/>
      <c r="G81" s="17"/>
      <c r="H81" s="17"/>
      <c r="I81" s="8"/>
      <c r="J81" s="20"/>
      <c r="K81" s="8"/>
      <c r="L81" s="20"/>
      <c r="M81" s="28"/>
      <c r="N81" s="8"/>
      <c r="O81" s="8"/>
      <c r="P81" s="8"/>
    </row>
    <row r="82" spans="1:16" s="4" customFormat="1" ht="13.5" customHeight="1" x14ac:dyDescent="0.4">
      <c r="A82" s="17" t="e" vm="46">
        <f>_xlfn.XLOOKUP(C82,Prijslijst!B:B,Prijslijst!I:I,0)</f>
        <v>#VALUE!</v>
      </c>
      <c r="B82" s="53"/>
      <c r="C82" s="8" t="str">
        <f>_xlfn.XLOOKUP(F82,Prijslijst!G65:G75,Prijslijst!B65:B75,0)</f>
        <v>6225/1.0-914</v>
      </c>
      <c r="D82" s="55" t="e" vm="3">
        <v>#VALUE!</v>
      </c>
      <c r="E82" s="55" t="e" vm="4">
        <v>#VALUE!</v>
      </c>
      <c r="F82" s="41" t="s">
        <v>1427</v>
      </c>
      <c r="G82" s="17"/>
      <c r="H82" s="17" t="e" vm="5">
        <v>#VALUE!</v>
      </c>
      <c r="I82" s="13" t="str">
        <f>_xlfn.XLOOKUP(C82,Prijslijst!B65:B75,Prijslijst!H65:H75,0)</f>
        <v>2CKA006220A0369</v>
      </c>
      <c r="J82" s="20">
        <f>_xlfn.XLOOKUP(C82,Prijslijst!B65:B75,Prijslijst!C65:C75,0)</f>
        <v>162</v>
      </c>
      <c r="K82" s="20" t="str">
        <f>_xlfn.XLOOKUP(C82,Prijslijst!B65:B75,Prijslijst!F65:F75,0)</f>
        <v>AQ</v>
      </c>
      <c r="L82" s="20">
        <f>J82*B82</f>
        <v>0</v>
      </c>
      <c r="M82" s="28"/>
      <c r="N82" s="8"/>
      <c r="O82" s="8">
        <f>B82</f>
        <v>0</v>
      </c>
      <c r="P82" s="8"/>
    </row>
    <row r="83" spans="1:16" s="4" customFormat="1" ht="13.5" customHeight="1" x14ac:dyDescent="0.4">
      <c r="A83" s="17" t="e" vm="47">
        <f>_xlfn.XLOOKUP(C83,Prijslijst!B:B,Prijslijst!I:I,0)</f>
        <v>#VALUE!</v>
      </c>
      <c r="B83" s="53"/>
      <c r="C83" s="8" t="str">
        <f>_xlfn.XLOOKUP(F83,Prijslijst!G46:G56,Prijslijst!B46:B56,0)</f>
        <v>6215/1.1-914</v>
      </c>
      <c r="D83" s="55" t="e" vm="3">
        <v>#VALUE!</v>
      </c>
      <c r="E83" s="56" t="e" vm="4">
        <v>#VALUE!</v>
      </c>
      <c r="F83" s="41" t="s">
        <v>2711</v>
      </c>
      <c r="G83" s="17"/>
      <c r="H83" s="17" t="e" vm="5">
        <v>#VALUE!</v>
      </c>
      <c r="I83" s="13" t="str">
        <f>_xlfn.XLOOKUP(C83,Prijslijst!B46:B56,Prijslijst!H46:H56,0)</f>
        <v>2CKA006220A0370</v>
      </c>
      <c r="J83" s="20">
        <f>_xlfn.XLOOKUP(C83,Prijslijst!B46:B56,Prijslijst!C46:C56,0)</f>
        <v>203</v>
      </c>
      <c r="K83" s="20" t="str">
        <f>_xlfn.XLOOKUP(C83,Prijslijst!B46:B56,Prijslijst!F46:F56,0)</f>
        <v>AQ</v>
      </c>
      <c r="L83" s="20">
        <f>J83*B83</f>
        <v>0</v>
      </c>
      <c r="M83" s="28"/>
      <c r="N83" s="8"/>
      <c r="O83" s="8">
        <f>B83</f>
        <v>0</v>
      </c>
      <c r="P83" s="8"/>
    </row>
    <row r="84" spans="1:16" ht="2.5" customHeight="1" x14ac:dyDescent="0.25">
      <c r="A84" s="15"/>
      <c r="B84" s="16"/>
      <c r="C84" s="15"/>
      <c r="D84" s="15"/>
      <c r="E84" s="15"/>
      <c r="F84" s="15"/>
      <c r="G84" s="17"/>
      <c r="H84" s="17"/>
      <c r="I84" s="15"/>
      <c r="J84" s="18"/>
      <c r="K84" s="15"/>
      <c r="L84" s="18"/>
      <c r="M84" s="28"/>
    </row>
    <row r="85" spans="1:16" x14ac:dyDescent="0.25">
      <c r="A85" s="24" t="s">
        <v>1158</v>
      </c>
      <c r="B85" s="24"/>
      <c r="C85" s="24"/>
      <c r="D85" s="24"/>
      <c r="E85" s="24"/>
      <c r="F85" s="24"/>
      <c r="G85" s="93" t="str">
        <f>IF((B100)&gt;0,"Bij op maat configuratie heeft u een Design-ID nodig om te bestellen!","")</f>
        <v/>
      </c>
      <c r="H85" s="93"/>
      <c r="I85" s="93"/>
      <c r="J85" s="93"/>
      <c r="K85" s="93"/>
      <c r="L85" s="93"/>
      <c r="M85" s="93"/>
      <c r="N85" s="24"/>
      <c r="O85" s="24"/>
      <c r="P85" s="24"/>
    </row>
    <row r="86" spans="1:16" s="34" customFormat="1" ht="7.75" x14ac:dyDescent="0.2">
      <c r="A86" s="31"/>
      <c r="B86" s="32" t="s">
        <v>0</v>
      </c>
      <c r="C86" s="31" t="s">
        <v>1</v>
      </c>
      <c r="D86" s="31"/>
      <c r="E86" s="31"/>
      <c r="F86" s="31" t="s">
        <v>2</v>
      </c>
      <c r="G86" s="30"/>
      <c r="H86" s="30"/>
      <c r="I86" s="31" t="s">
        <v>4</v>
      </c>
      <c r="J86" s="33" t="s">
        <v>5</v>
      </c>
      <c r="K86" s="31" t="s">
        <v>6</v>
      </c>
      <c r="L86" s="33" t="s">
        <v>7</v>
      </c>
      <c r="M86" s="47"/>
      <c r="N86" s="43" t="s">
        <v>3</v>
      </c>
      <c r="O86" s="43" t="s">
        <v>9</v>
      </c>
      <c r="P86" s="43" t="s">
        <v>10</v>
      </c>
    </row>
    <row r="87" spans="1:16" ht="2.5" customHeight="1" x14ac:dyDescent="0.25">
      <c r="A87" s="15"/>
      <c r="B87" s="16"/>
      <c r="C87" s="15"/>
      <c r="D87" s="15"/>
      <c r="E87" s="15"/>
      <c r="F87" s="15"/>
      <c r="G87" s="17"/>
      <c r="H87" s="17"/>
      <c r="I87" s="15"/>
      <c r="J87" s="18"/>
      <c r="K87" s="15"/>
      <c r="L87" s="18"/>
      <c r="M87" s="28"/>
    </row>
    <row r="88" spans="1:16" s="4" customFormat="1" ht="13.5" customHeight="1" x14ac:dyDescent="0.4">
      <c r="A88" s="17" t="e" vm="48">
        <f>_xlfn.XLOOKUP(C88,Prijslijst!B:B,Prijslijst!I:I,0)</f>
        <v>#VALUE!</v>
      </c>
      <c r="B88" s="5">
        <f>B90+B91+B92</f>
        <v>0</v>
      </c>
      <c r="C88" s="8" t="s">
        <v>895</v>
      </c>
      <c r="D88" s="54" t="e" vm="3">
        <v>#VALUE!</v>
      </c>
      <c r="E88" s="54" t="e" vm="4">
        <v>#VALUE!</v>
      </c>
      <c r="F88" s="8" t="s">
        <v>1152</v>
      </c>
      <c r="G88" s="17"/>
      <c r="H88" s="17" t="e" vm="5">
        <v>#VALUE!</v>
      </c>
      <c r="I88" s="13" t="str">
        <f>VLOOKUP(C88,Prijslijst!$B$1:$H$9182,7,TRUE)</f>
        <v>2CKA006220A0998</v>
      </c>
      <c r="J88" s="20">
        <f>VLOOKUP(C88,Prijslijst!$B$1:$C$9182,2,FALSE)</f>
        <v>48</v>
      </c>
      <c r="K88" s="20" t="str">
        <f>VLOOKUP(C88,Prijslijst!$B$1:$F$9182,5,FALSE)</f>
        <v>AO</v>
      </c>
      <c r="L88" s="20">
        <f>J88*B88</f>
        <v>0</v>
      </c>
      <c r="M88" s="28"/>
      <c r="N88" s="8"/>
      <c r="O88" s="8">
        <f>B88</f>
        <v>0</v>
      </c>
      <c r="P88" s="8"/>
    </row>
    <row r="89" spans="1:16" s="4" customFormat="1" ht="3" customHeight="1" x14ac:dyDescent="0.4">
      <c r="A89" s="8"/>
      <c r="B89" s="17"/>
      <c r="C89" s="27" t="s">
        <v>1156</v>
      </c>
      <c r="D89" s="8"/>
      <c r="E89" s="8"/>
      <c r="F89" s="8"/>
      <c r="G89" s="17"/>
      <c r="H89" s="17"/>
      <c r="I89" s="8"/>
      <c r="J89" s="20"/>
      <c r="K89" s="8"/>
      <c r="L89" s="20"/>
      <c r="M89" s="28"/>
      <c r="N89" s="8"/>
      <c r="O89" s="8"/>
      <c r="P89" s="8"/>
    </row>
    <row r="90" spans="1:16" s="4" customFormat="1" ht="13.5" customHeight="1" x14ac:dyDescent="0.4">
      <c r="A90" s="17" t="e" vm="49">
        <f>_xlfn.XLOOKUP(C90,Prijslijst!B:B,Prijslijst!I:I,0)</f>
        <v>#VALUE!</v>
      </c>
      <c r="B90" s="5">
        <f>((IF(AND(C94="LFW/A.1.55.11-914",B94&gt;0),1))*B94)+((IF(AND(C100="LFW/A.0.55.11-CK",B100&gt;0),1))*B100)+((IF(AND(C95="LFW/A.2.55.11-914",B95&gt;0),1))*B95)+((IF(AND(C96="LFW/A.3.55.11-914",B96&gt;0),1))*B96)+((IF(AND(C97="LFW/A.4.55.11-914",B97&gt;0),1))*B97)+((IF(AND(C98="LFAW/A.1.55.11-914",B98&gt;0),1))*B98)+((IF(AND(C99="LFAW/A.2.55.11-914",B99&gt;0),1))*B99)</f>
        <v>0</v>
      </c>
      <c r="C90" s="8" t="s">
        <v>85</v>
      </c>
      <c r="D90" s="54" t="e" vm="3">
        <v>#VALUE!</v>
      </c>
      <c r="E90" s="54" t="e" vm="4">
        <v>#VALUE!</v>
      </c>
      <c r="F90" s="8" t="s">
        <v>1155</v>
      </c>
      <c r="G90" s="17"/>
      <c r="H90" s="17"/>
      <c r="I90" s="13" t="str">
        <f>VLOOKUP(C90,Prijslijst!$B$1:$H$9182,7,TRUE)</f>
        <v>2CKA006115A0505</v>
      </c>
      <c r="J90" s="20">
        <f>VLOOKUP(C90,Prijslijst!$B$1:$C$9182,2,FALSE)</f>
        <v>63.2</v>
      </c>
      <c r="K90" s="20" t="str">
        <f>VLOOKUP(C90,Prijslijst!$B$1:$F$9182,5,FALSE)</f>
        <v>AL</v>
      </c>
      <c r="L90" s="20">
        <f>J90*B90</f>
        <v>0</v>
      </c>
      <c r="M90" s="28"/>
      <c r="N90" s="8"/>
      <c r="O90" s="8"/>
      <c r="P90" s="8"/>
    </row>
    <row r="91" spans="1:16" s="4" customFormat="1" ht="13.5" customHeight="1" x14ac:dyDescent="0.4">
      <c r="A91" s="17" t="e" vm="50">
        <f>_xlfn.XLOOKUP(C91,Prijslijst!B:B,Prijslijst!I:I,0)</f>
        <v>#VALUE!</v>
      </c>
      <c r="B91" s="5">
        <f>((((IF(AND(C94="LFW/A.1.63.11-81",B94&gt;0),1))*B94)+((IF(AND(C95=
"LFW/A.2.63.11-81",B95&gt;0),1))*B95)+((IF(AND(C96=
"LFW/A.3.63.11-81",B96&gt;0),1))*B96)+((IF(AND(C97=
"LFW/A.4.63.11-81",B97&gt;0),1))*B97)+((IF(AND(C98=
"LFAW/A.1.63.11-81",B98&gt;0),1))*B98)+((IF(AND(C99=
"LFAW/A.2.63.11-81",B99&gt;0),1))*B99))+
(((IF(AND(C94=
"LFW/A.1.63.11-82",B94&gt;0),1))*B94)+((IF(AND(C95=
"LFW/A.2.63.11-82",B95&gt;0),1))*B95)+((IF(AND(C96=
"LFW/A.3.63.11-82",B96&gt;0),1))*B96)+((IF(AND(C97=
"LFW/A.4.63.11-82",B97&gt;0),1))*B97)+((IF(AND(C98=
"LFAW/A.1.63.11-82",B98&gt;0),1))*B98)+((IF(AND(C99=
"LFAW/A.2.63.11-82",B99&gt;0),1))*B99))+
(((IF(AND(C94=
"LFW/A.1.63.11-83",B94&gt;0),1))*B94)+((IF(AND(C95=
"LFW/A.2.63.11-83",B95&gt;0),1))*B95)+((IF(AND(C96=
"LFW/A.3.63.11-83",B96&gt;0),1))*B96)+((IF(AND(C97=
"LFW/A.4.63.11-83",B97&gt;0),1))*B97)+((IF(AND(C98=
"LFAW/A.1.63.11-83",B98&gt;0),1))*B98)+((IF(AND(C99=
"LFAW/A.2.63.11-83",B99&gt;0),1))*B99))+
(((IF(AND(C94=
"LFW/A.1.63.11-84",B94&gt;0),1))*B94)+((IF(AND(C95=
"LFW/A.2.63.11-84",B95&gt;0),1))*B95)+((IF(AND(C96=
"LFW/A.3.63.11-84",B96&gt;0),1))*B96)+((IF(AND(C97=
"LFW/A.4.63.11-84",B97&gt;0),1))*B97)+((IF(AND(C98=
"LFAW/A.1.63.11-84",B98&gt;0),1))*B98)+((IF(AND(C99=
"LFAW/A.2.63.11-84",B99&gt;0),1))*B99))+
(((IF(AND(C94=
"LFW/A.1.63.11-884",B94&gt;0),1))*B94)+((IF(AND(C95=
"LFW/A.2.63.11-884",B95&gt;0),1))*B95)+((IF(AND(C96=
"LFW/A.3.63.11-884",B96&gt;0),1))*B96)+((IF(AND(C97=
"LFW/A.4.63.11-884",B97&gt;0),1))*B97)+((IF(AND(C98=
"LFAW/A.1.63.11-884",B98&gt;0),1))*B98)+((IF(AND(C99=
"LFAW/A.2.63.11-884",B99&gt;0),1))*B99))+
(((IF(AND(C94=
"LFW/A.1.63.11-885",B94&gt;0),1))*B94)+((IF(AND(C95=
"LFW/A.2.63.11-885",B95&gt;0),1))*B95)+((IF(AND(C96=
"LFW/A.3.63.11-885",B96&gt;0),1))*B96)+((IF(AND(C97=
"LFW/A.4.63.11-885",B97&gt;0),1))*B97)+((IF(AND(C98=
"LFAW/A.1.63.11-885",B98&gt;0),1))*B98)+((IF(AND(C99=
"LFAW/A.2.63.11-885",B99&gt;0),1))*B99))+
(((IF(AND(C94=
"LFW/A.1.63.11-866",B94&gt;0),1))*B94)+((IF(AND(C95=
"LFW/A.2.63.11-866",B95&gt;0),1))*B95)+((IF(AND(C96=
"LFW/A.3.63.11-866",B96&gt;0),1))*B96)+((IF(AND(C97=
"LFW/A.4.63.11-866",B97&gt;0),1))*B97)+((IF(AND(C98=
"LFAW/A.1.63.11-866",B98&gt;0),1))*B98)+((IF(AND(C100=
"LFW/A.0.63.11-CK",B100&gt;0),1))*B100)+((IF(AND(C99=
"LFAW/A.2.63.11-866",B99&gt;0),1))*B99)+((IF(AND(C100=
"LFW/A.0.63.11-CKL",B100&gt;0),1))*B100)))</f>
        <v>0</v>
      </c>
      <c r="C91" s="8" t="s">
        <v>82</v>
      </c>
      <c r="D91" s="54" t="e" vm="3">
        <v>#VALUE!</v>
      </c>
      <c r="E91" s="54" t="e" vm="4">
        <v>#VALUE!</v>
      </c>
      <c r="F91" s="8" t="s">
        <v>1153</v>
      </c>
      <c r="G91" s="17"/>
      <c r="H91" s="17"/>
      <c r="I91" s="13" t="str">
        <f>VLOOKUP(C91,Prijslijst!$B$1:$H$9182,7,TRUE)</f>
        <v>2CKA006115A0503</v>
      </c>
      <c r="J91" s="20">
        <f>VLOOKUP(C91,Prijslijst!$B$1:$C$9182,2,FALSE)</f>
        <v>66.400000000000006</v>
      </c>
      <c r="K91" s="20" t="str">
        <f>VLOOKUP(C91,Prijslijst!$B$1:$F$9182,5,FALSE)</f>
        <v>AL</v>
      </c>
      <c r="L91" s="20">
        <f>J91*B91</f>
        <v>0</v>
      </c>
      <c r="M91" s="28"/>
      <c r="N91" s="8"/>
      <c r="O91" s="8"/>
      <c r="P91" s="8"/>
    </row>
    <row r="92" spans="1:16" s="4" customFormat="1" ht="13.5" customHeight="1" x14ac:dyDescent="0.4">
      <c r="A92" s="17" t="e" vm="51">
        <f>_xlfn.XLOOKUP(C92,Prijslijst!B:B,Prijslijst!I:I,0)</f>
        <v>#VALUE!</v>
      </c>
      <c r="B92" s="5">
        <f>((((IF(AND(C94=
"LFW/A.1.70.11-44G",B94&gt;0),1))*B94)+((IF(AND(C95=
"LFW/A.2.70.11-44G",B95&gt;0),1))*B95)+((IF(AND(C96=
"LFW/A.3.70.11-44G",B96&gt;0),1))*B96)+((IF(AND(C97=
"LFW/A.4.70.11-44G",B97&gt;0),1))*B97)+((IF(AND(C98=
"LFAW/A.1.70.11-44G",B98&gt;0),1))*B98)+((IF(AND(C99=
"LFAW/A.2.70.11-44G",B99&gt;0),1))*B99))+
(((IF(AND(C94=
"LFW/A.1.70.11-44M",B94&gt;0),1))*B94)+((IF(AND(C95=
"LFW/A.2.70.11-44M",B95&gt;0),1))*B95)+((IF(AND(C96=
"LFW/A.3.70.11-44M",B96&gt;0),1))*B96)+((IF(AND(C97=
"LFW/A.4.70.11-44M",B97&gt;0),1))*B97)+((IF(AND(C98=
"LFAW/A.1.70.11-44M",B98&gt;0),1))*B98)+((IF(AND(C99=
"LFAW/A.2.70.11-44M",B99&gt;0),1))*B99))+
(((IF(AND(C94=
"LFW/A.1.70.11-45M",B94&gt;0),1))*B94)+((IF(AND(C95=
"LFW/A.2.70.11-45M",B95&gt;0),1))*B95)+((IF(AND(C96=
"LFW/A.3.70.11-45M",B96&gt;0),1))*B96)+((IF(AND(C97=
"LFW/A.4.70.11-45M",B97&gt;0),1))*B97)+((IF(AND(C98=
"LFAW/A.1.70.11-45M",B98&gt;0),1))*B98)+((IF(AND(C100=
"LFW/A.0.70.11-CK",B100&gt;0),1))*B100)+((IF(AND(C99=
"LFAW/A.2.70.11-45M",B99&gt;0),1))*B99)+((IF(AND(C100=
"LFW/A.0.70.11-CKL",B100&gt;0),1))*B100)))</f>
        <v>0</v>
      </c>
      <c r="C92" s="8" t="s">
        <v>88</v>
      </c>
      <c r="D92" s="54" t="e" vm="3">
        <v>#VALUE!</v>
      </c>
      <c r="E92" s="54" t="e" vm="4">
        <v>#VALUE!</v>
      </c>
      <c r="F92" s="8" t="s">
        <v>1154</v>
      </c>
      <c r="G92" s="17"/>
      <c r="H92" s="17"/>
      <c r="I92" s="13" t="str">
        <f>VLOOKUP(C92,Prijslijst!$B$1:$H$9182,7,TRUE)</f>
        <v>2CKA006115A0509</v>
      </c>
      <c r="J92" s="20">
        <f>VLOOKUP(C92,Prijslijst!$B$1:$C$9182,2,FALSE)</f>
        <v>70.599999999999994</v>
      </c>
      <c r="K92" s="20" t="str">
        <f>VLOOKUP(C92,Prijslijst!$B$1:$F$9182,5,FALSE)</f>
        <v>AL</v>
      </c>
      <c r="L92" s="20">
        <f>J92*B92</f>
        <v>0</v>
      </c>
      <c r="M92" s="28"/>
      <c r="N92" s="8"/>
      <c r="O92" s="8"/>
      <c r="P92" s="8"/>
    </row>
    <row r="93" spans="1:16" s="4" customFormat="1" ht="3" customHeight="1" x14ac:dyDescent="0.4">
      <c r="A93" s="8"/>
      <c r="B93" s="17"/>
      <c r="C93" s="27" t="s">
        <v>1156</v>
      </c>
      <c r="D93" s="8"/>
      <c r="E93" s="8"/>
      <c r="F93" s="8"/>
      <c r="G93" s="17"/>
      <c r="H93" s="17"/>
      <c r="I93" s="8"/>
      <c r="J93" s="20"/>
      <c r="K93" s="8"/>
      <c r="L93" s="20"/>
      <c r="M93" s="28"/>
      <c r="N93" s="8"/>
      <c r="O93" s="8"/>
      <c r="P93" s="8"/>
    </row>
    <row r="94" spans="1:16" s="4" customFormat="1" ht="13.5" customHeight="1" x14ac:dyDescent="0.4">
      <c r="A94" s="17" t="e" vm="52">
        <f>_xlfn.XLOOKUP(C94,Prijslijst!B482:B493,Prijslijst!I482:I493,0)</f>
        <v>#VALUE!</v>
      </c>
      <c r="B94" s="53"/>
      <c r="C94" s="8" t="str">
        <f>_xlfn.XLOOKUP(F94,Prijslijst!G482:G493,Prijslijst!B482:B493,0)</f>
        <v>LFW/A.1.55.11-914</v>
      </c>
      <c r="D94" s="54" t="e" vm="3">
        <v>#VALUE!</v>
      </c>
      <c r="E94" s="54" t="e" vm="4">
        <v>#VALUE!</v>
      </c>
      <c r="F94" s="41" t="s">
        <v>1726</v>
      </c>
      <c r="G94" s="17"/>
      <c r="H94" s="17"/>
      <c r="I94" s="13" t="str">
        <f>VLOOKUP(C94,Prijslijst!$B$1:$H$9182,7,TRUE)</f>
        <v>2CKA006199A0163</v>
      </c>
      <c r="J94" s="20">
        <f>VLOOKUP(C94,Prijslijst!$B$1:$C$9182,2,FALSE)</f>
        <v>3.64</v>
      </c>
      <c r="K94" s="20" t="str">
        <f>VLOOKUP(C94,Prijslijst!$B$1:$F$9182,5,FALSE)</f>
        <v>AL</v>
      </c>
      <c r="L94" s="20">
        <f t="shared" ref="L94:L99" si="1">J94*B94</f>
        <v>0</v>
      </c>
      <c r="M94" s="28"/>
      <c r="N94" s="8"/>
      <c r="O94" s="8"/>
      <c r="P94" s="8"/>
    </row>
    <row r="95" spans="1:16" s="4" customFormat="1" ht="13.5" customHeight="1" x14ac:dyDescent="0.4">
      <c r="A95" s="17" t="e" vm="53">
        <f>_xlfn.XLOOKUP(C95,Prijslijst!B494:B505,Prijslijst!I494:I505,0)</f>
        <v>#VALUE!</v>
      </c>
      <c r="B95" s="53"/>
      <c r="C95" s="8" t="str">
        <f>_xlfn.XLOOKUP(F95,Prijslijst!G494:G505,Prijslijst!B494:B505,0)</f>
        <v>LFW/A.2.55.11-914</v>
      </c>
      <c r="D95" s="54" t="e" vm="3">
        <v>#VALUE!</v>
      </c>
      <c r="E95" s="54" t="e" vm="4">
        <v>#VALUE!</v>
      </c>
      <c r="F95" s="41" t="s">
        <v>1737</v>
      </c>
      <c r="G95" s="17"/>
      <c r="H95" s="17"/>
      <c r="I95" s="13" t="str">
        <f>VLOOKUP(C95,Prijslijst!$B$1:$H$9182,7,TRUE)</f>
        <v>2CKA006199A0164</v>
      </c>
      <c r="J95" s="20">
        <f>VLOOKUP(C95,Prijslijst!$B$1:$C$9182,2,FALSE)</f>
        <v>5.2</v>
      </c>
      <c r="K95" s="20" t="str">
        <f>VLOOKUP(C95,Prijslijst!$B$1:$F$9182,5,FALSE)</f>
        <v>AL</v>
      </c>
      <c r="L95" s="20">
        <f t="shared" si="1"/>
        <v>0</v>
      </c>
      <c r="M95" s="28"/>
      <c r="N95" s="8"/>
      <c r="O95" s="8"/>
      <c r="P95" s="8"/>
    </row>
    <row r="96" spans="1:16" s="4" customFormat="1" ht="13.5" customHeight="1" x14ac:dyDescent="0.4">
      <c r="A96" s="17" t="e" vm="54">
        <f>_xlfn.XLOOKUP(C96,Prijslijst!B506:B517,Prijslijst!I506:I517,0)</f>
        <v>#VALUE!</v>
      </c>
      <c r="B96" s="53"/>
      <c r="C96" s="8" t="str">
        <f>_xlfn.XLOOKUP(F96,Prijslijst!G506:G517,Prijslijst!B506:B517,0)</f>
        <v>LFW/A.3.55.11-914</v>
      </c>
      <c r="D96" s="54" t="e" vm="3">
        <v>#VALUE!</v>
      </c>
      <c r="E96" s="54" t="e" vm="4">
        <v>#VALUE!</v>
      </c>
      <c r="F96" s="41" t="s">
        <v>1748</v>
      </c>
      <c r="G96" s="17"/>
      <c r="H96" s="17"/>
      <c r="I96" s="13" t="str">
        <f>VLOOKUP(C96,Prijslijst!$B$1:$H$9182,7,TRUE)</f>
        <v>2CKA006199A0165</v>
      </c>
      <c r="J96" s="20">
        <f>VLOOKUP(C96,Prijslijst!$B$1:$C$9182,2,FALSE)</f>
        <v>5.2</v>
      </c>
      <c r="K96" s="20" t="str">
        <f>VLOOKUP(C96,Prijslijst!$B$1:$F$9182,5,FALSE)</f>
        <v>AL</v>
      </c>
      <c r="L96" s="20">
        <f t="shared" si="1"/>
        <v>0</v>
      </c>
      <c r="M96" s="28"/>
      <c r="N96" s="8"/>
      <c r="O96" s="8"/>
      <c r="P96" s="8"/>
    </row>
    <row r="97" spans="1:16" s="4" customFormat="1" ht="13.5" customHeight="1" x14ac:dyDescent="0.4">
      <c r="A97" s="17" t="e" vm="55">
        <f>_xlfn.XLOOKUP(C97,Prijslijst!B518:B529,Prijslijst!I518:I529,0)</f>
        <v>#VALUE!</v>
      </c>
      <c r="B97" s="53"/>
      <c r="C97" s="65" t="str">
        <f>_xlfn.XLOOKUP(F97,Prijslijst!G518:G529,Prijslijst!B518:B529,0)</f>
        <v>LFW/A.4.55.11-914</v>
      </c>
      <c r="D97" s="54" t="e" vm="3">
        <v>#VALUE!</v>
      </c>
      <c r="E97" s="54" t="e" vm="4">
        <v>#VALUE!</v>
      </c>
      <c r="F97" s="41" t="s">
        <v>1759</v>
      </c>
      <c r="G97" s="17"/>
      <c r="H97" s="17"/>
      <c r="I97" s="13" t="str">
        <f>VLOOKUP(C97,Prijslijst!$B$1:$H$9182,7,TRUE)</f>
        <v>2CKA006199A0166</v>
      </c>
      <c r="J97" s="20">
        <f>VLOOKUP(C97,Prijslijst!$B$1:$C$9182,2,FALSE)</f>
        <v>5.2</v>
      </c>
      <c r="K97" s="20" t="str">
        <f>VLOOKUP(C97,Prijslijst!$B$1:$F$9182,5,FALSE)</f>
        <v>AL</v>
      </c>
      <c r="L97" s="20">
        <f t="shared" si="1"/>
        <v>0</v>
      </c>
      <c r="M97" s="28"/>
      <c r="N97" s="8"/>
      <c r="O97" s="8"/>
      <c r="P97" s="8"/>
    </row>
    <row r="98" spans="1:16" s="4" customFormat="1" ht="13.5" customHeight="1" x14ac:dyDescent="0.4">
      <c r="A98" s="17" t="e" vm="56">
        <f>_xlfn.XLOOKUP(C98,Prijslijst!B453:B464,Prijslijst!I453:I464,0)</f>
        <v>#VALUE!</v>
      </c>
      <c r="B98" s="53"/>
      <c r="C98" s="8" t="str">
        <f>_xlfn.XLOOKUP(F98,Prijslijst!G453:G464,Prijslijst!B453:B464,0)</f>
        <v>LFAW/A.1.55.11-914</v>
      </c>
      <c r="D98" s="54" t="e" vm="3">
        <v>#VALUE!</v>
      </c>
      <c r="E98" s="54" t="e" vm="4">
        <v>#VALUE!</v>
      </c>
      <c r="F98" s="41" t="s">
        <v>1703</v>
      </c>
      <c r="G98" s="17"/>
      <c r="H98" s="17"/>
      <c r="I98" s="13" t="str">
        <f>VLOOKUP(C98,Prijslijst!$B$1:$H$9182,7,TRUE)</f>
        <v>2CKA006199A0337</v>
      </c>
      <c r="J98" s="20">
        <f>VLOOKUP(C98,Prijslijst!$B$1:$C$9182,2,FALSE)</f>
        <v>5.2</v>
      </c>
      <c r="K98" s="20" t="str">
        <f>VLOOKUP(C98,Prijslijst!$B$1:$F$9182,5,FALSE)</f>
        <v>AL</v>
      </c>
      <c r="L98" s="20">
        <f t="shared" si="1"/>
        <v>0</v>
      </c>
      <c r="M98" s="28"/>
      <c r="N98" s="8"/>
      <c r="O98" s="8"/>
      <c r="P98" s="8"/>
    </row>
    <row r="99" spans="1:16" s="4" customFormat="1" ht="13.5" customHeight="1" x14ac:dyDescent="0.4">
      <c r="A99" s="17" t="e" vm="57">
        <f>_xlfn.XLOOKUP(C99,Prijslijst!B465:B476,Prijslijst!I465:I476,0)</f>
        <v>#VALUE!</v>
      </c>
      <c r="B99" s="53"/>
      <c r="C99" s="8" t="str">
        <f>_xlfn.XLOOKUP(F99,Prijslijst!G465:G476,Prijslijst!B465:B476,0)</f>
        <v>LFAW/A.2.55.11-914</v>
      </c>
      <c r="D99" s="54" t="e" vm="3">
        <v>#VALUE!</v>
      </c>
      <c r="E99" s="54" t="e" vm="4">
        <v>#VALUE!</v>
      </c>
      <c r="F99" s="41" t="s">
        <v>1714</v>
      </c>
      <c r="G99" s="17"/>
      <c r="H99" s="17"/>
      <c r="I99" s="13" t="str">
        <f>VLOOKUP(C99,Prijslijst!$B$1:$H$9182,7,TRUE)</f>
        <v>2CKA006199A0342</v>
      </c>
      <c r="J99" s="20">
        <f>VLOOKUP(C99,Prijslijst!$B$1:$C$9182,2,FALSE)</f>
        <v>5.2</v>
      </c>
      <c r="K99" s="20" t="str">
        <f>VLOOKUP(C99,Prijslijst!$B$1:$F$9182,5,FALSE)</f>
        <v>AL</v>
      </c>
      <c r="L99" s="20">
        <f t="shared" si="1"/>
        <v>0</v>
      </c>
      <c r="M99" s="28"/>
      <c r="N99" s="8"/>
      <c r="O99" s="8"/>
      <c r="P99" s="8"/>
    </row>
    <row r="100" spans="1:16" s="4" customFormat="1" ht="13.5" customHeight="1" x14ac:dyDescent="0.4">
      <c r="A100" s="17" t="e" vm="58">
        <f>_xlfn.XLOOKUP(C100,Prijslijst!B477:B481,Prijslijst!I477:I481,0)</f>
        <v>#VALUE!</v>
      </c>
      <c r="B100" s="53"/>
      <c r="C100" s="8" t="str">
        <f>_xlfn.XLOOKUP(F100,Prijslijst!G477:G481,Prijslijst!B477:B481,0)</f>
        <v>LFW/A.0.55.11-CK</v>
      </c>
      <c r="D100" s="54" t="e" vm="3">
        <v>#VALUE!</v>
      </c>
      <c r="E100" s="54" t="e" vm="4">
        <v>#VALUE!</v>
      </c>
      <c r="F100" s="41" t="s">
        <v>1725</v>
      </c>
      <c r="G100" s="17"/>
      <c r="H100" s="17"/>
      <c r="I100" s="13" t="str">
        <f>VLOOKUP(C100,Prijslijst!$B$1:$H$9182,7,TRUE)</f>
        <v>2CKA006199A0161</v>
      </c>
      <c r="J100" s="20">
        <f>VLOOKUP(C100,Prijslijst!$B$1:$C$9182,2,FALSE)</f>
        <v>15.6</v>
      </c>
      <c r="K100" s="20" t="str">
        <f>VLOOKUP(C100,Prijslijst!$B$1:$F$9182,5,FALSE)</f>
        <v>AL</v>
      </c>
      <c r="L100" s="20">
        <f>J100*B100</f>
        <v>0</v>
      </c>
      <c r="M100" s="28"/>
      <c r="N100" s="8"/>
      <c r="O100" s="8"/>
      <c r="P100" s="8"/>
    </row>
    <row r="101" spans="1:16" ht="2.5" customHeight="1" x14ac:dyDescent="0.25">
      <c r="A101" s="15"/>
      <c r="B101" s="16"/>
      <c r="C101" s="15"/>
      <c r="D101" s="15"/>
      <c r="E101" s="15"/>
      <c r="F101" s="15"/>
      <c r="G101" s="17"/>
      <c r="H101" s="17"/>
      <c r="I101" s="15"/>
      <c r="J101" s="18"/>
      <c r="K101" s="15"/>
      <c r="L101" s="18"/>
      <c r="M101" s="28"/>
    </row>
    <row r="102" spans="1:16" ht="6.55" customHeight="1" x14ac:dyDescent="0.4">
      <c r="A102" s="15"/>
      <c r="B102" s="16"/>
      <c r="C102" s="15"/>
      <c r="D102" s="15"/>
      <c r="E102" s="12"/>
      <c r="F102" s="46" t="s">
        <v>2721</v>
      </c>
      <c r="G102" s="19" t="e" vm="3">
        <v>#VALUE!</v>
      </c>
      <c r="H102" s="26"/>
      <c r="I102" s="15"/>
      <c r="J102" s="10"/>
      <c r="K102" s="11"/>
      <c r="L102" s="7"/>
      <c r="M102" s="49"/>
    </row>
    <row r="103" spans="1:16" ht="7.5" customHeight="1" x14ac:dyDescent="0.4">
      <c r="A103" s="15"/>
      <c r="B103" s="16"/>
      <c r="C103" s="15"/>
      <c r="D103" s="15"/>
      <c r="E103" s="12"/>
      <c r="F103" s="46" t="s">
        <v>1384</v>
      </c>
      <c r="G103" s="19" t="e" vm="3">
        <v>#VALUE!</v>
      </c>
      <c r="H103" s="26"/>
      <c r="I103" s="15"/>
      <c r="J103" s="10"/>
      <c r="K103" s="11"/>
      <c r="L103" s="7"/>
      <c r="M103" s="28"/>
    </row>
    <row r="104" spans="1:16" x14ac:dyDescent="0.25">
      <c r="A104" s="94" t="s">
        <v>1159</v>
      </c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</row>
    <row r="105" spans="1:16" s="34" customFormat="1" ht="7.75" x14ac:dyDescent="0.2">
      <c r="A105" s="31"/>
      <c r="B105" s="32" t="s">
        <v>0</v>
      </c>
      <c r="C105" s="31" t="s">
        <v>1</v>
      </c>
      <c r="D105" s="31"/>
      <c r="E105" s="31"/>
      <c r="F105" s="31" t="s">
        <v>2</v>
      </c>
      <c r="G105" s="30"/>
      <c r="H105" s="30"/>
      <c r="I105" s="31" t="s">
        <v>4</v>
      </c>
      <c r="J105" s="33" t="s">
        <v>5</v>
      </c>
      <c r="K105" s="31" t="s">
        <v>6</v>
      </c>
      <c r="L105" s="33" t="s">
        <v>7</v>
      </c>
      <c r="M105" s="47"/>
      <c r="N105" s="43" t="s">
        <v>3</v>
      </c>
      <c r="O105" s="43" t="s">
        <v>9</v>
      </c>
      <c r="P105" s="43" t="s">
        <v>10</v>
      </c>
    </row>
    <row r="106" spans="1:16" ht="2.5" customHeight="1" x14ac:dyDescent="0.25">
      <c r="A106" s="15"/>
      <c r="B106" s="16"/>
      <c r="C106" s="15"/>
      <c r="D106" s="15"/>
      <c r="E106" s="15"/>
      <c r="F106" s="15"/>
      <c r="G106" s="17"/>
      <c r="H106" s="17"/>
      <c r="I106" s="15"/>
      <c r="J106" s="18"/>
      <c r="K106" s="15"/>
      <c r="L106" s="18"/>
      <c r="M106" s="28"/>
    </row>
    <row r="107" spans="1:16" s="4" customFormat="1" ht="13.5" customHeight="1" x14ac:dyDescent="0.4">
      <c r="A107" s="17" t="e" vm="59">
        <f>_xlfn.XLOOKUP(C107,Prijslijst!B568:B571,Prijslijst!I568:I571,0)</f>
        <v>#VALUE!</v>
      </c>
      <c r="B107" s="53"/>
      <c r="C107" s="8" t="str">
        <f>_xlfn.XLOOKUP(F107,Prijslijst!G568:G571,Prijslijst!B568:B571,0)</f>
        <v>SB-F-8.0.11-84</v>
      </c>
      <c r="D107" s="54" t="e" vm="3">
        <v>#VALUE!</v>
      </c>
      <c r="E107" s="54" t="e" vm="4">
        <v>#VALUE!</v>
      </c>
      <c r="F107" s="41" t="s">
        <v>1795</v>
      </c>
      <c r="G107" s="17"/>
      <c r="H107" s="17" t="e" vm="5">
        <v>#VALUE!</v>
      </c>
      <c r="I107" s="13" t="str">
        <f>VLOOKUP(C107,Prijslijst!$B$1:$H$9182,7,TRUE)</f>
        <v>2CKA006220A0886</v>
      </c>
      <c r="J107" s="20">
        <f>VLOOKUP(C107,Prijslijst!$B$1:$C$9182,2,FALSE)</f>
        <v>224</v>
      </c>
      <c r="K107" s="20" t="str">
        <f>VLOOKUP(C107,Prijslijst!$B$1:$F$9182,5,FALSE)</f>
        <v>AQ</v>
      </c>
      <c r="L107" s="20">
        <f t="shared" ref="L107:L112" si="2">J107*B107</f>
        <v>0</v>
      </c>
      <c r="M107" s="28"/>
      <c r="N107" s="8"/>
      <c r="O107" s="8">
        <f>B107</f>
        <v>0</v>
      </c>
      <c r="P107" s="8"/>
    </row>
    <row r="108" spans="1:16" s="4" customFormat="1" ht="13.5" customHeight="1" x14ac:dyDescent="0.4">
      <c r="A108" s="17" t="e" vm="60">
        <f>_xlfn.XLOOKUP(C108,Prijslijst!B564:B567,Prijslijst!I564:I567,0)</f>
        <v>#VALUE!</v>
      </c>
      <c r="B108" s="53"/>
      <c r="C108" s="8" t="str">
        <f>_xlfn.XLOOKUP(F108,Prijslijst!G564:G567,Prijslijst!B564:B567,0)</f>
        <v>SB-F-12.0.11-84</v>
      </c>
      <c r="D108" s="54" t="e" vm="3">
        <v>#VALUE!</v>
      </c>
      <c r="E108" s="54" t="e" vm="4">
        <v>#VALUE!</v>
      </c>
      <c r="F108" s="41" t="s">
        <v>1791</v>
      </c>
      <c r="G108" s="17"/>
      <c r="H108" s="17" t="e" vm="5">
        <v>#VALUE!</v>
      </c>
      <c r="I108" s="13" t="str">
        <f>VLOOKUP(C108,Prijslijst!$B$1:$H$9182,7,TRUE)</f>
        <v>2CKA006220A0887</v>
      </c>
      <c r="J108" s="20">
        <f>VLOOKUP(C108,Prijslijst!$B$1:$C$9182,2,FALSE)</f>
        <v>330</v>
      </c>
      <c r="K108" s="20" t="str">
        <f>VLOOKUP(C108,Prijslijst!$B$1:$F$9182,5,FALSE)</f>
        <v>AQ</v>
      </c>
      <c r="L108" s="20">
        <f t="shared" si="2"/>
        <v>0</v>
      </c>
      <c r="M108" s="28"/>
      <c r="N108" s="8"/>
      <c r="O108" s="8">
        <f>B108</f>
        <v>0</v>
      </c>
      <c r="P108" s="8"/>
    </row>
    <row r="109" spans="1:16" s="4" customFormat="1" ht="13.5" customHeight="1" x14ac:dyDescent="0.4">
      <c r="A109" s="17" t="e" vm="61">
        <f>_xlfn.XLOOKUP(C109,Prijslijst!B576:B579,Prijslijst!I576:I579,0)</f>
        <v>#VALUE!</v>
      </c>
      <c r="B109" s="53"/>
      <c r="C109" s="8" t="str">
        <f>_xlfn.XLOOKUP(F109,Prijslijst!G576:G579,Prijslijst!B576:B579,0)</f>
        <v>SBR-F-6.0.11-84</v>
      </c>
      <c r="D109" s="54" t="e" vm="3">
        <v>#VALUE!</v>
      </c>
      <c r="E109" s="54" t="e" vm="4">
        <v>#VALUE!</v>
      </c>
      <c r="F109" s="41" t="s">
        <v>1803</v>
      </c>
      <c r="G109" s="17"/>
      <c r="H109" s="17" t="e" vm="5">
        <v>#VALUE!</v>
      </c>
      <c r="I109" s="13" t="str">
        <f>VLOOKUP(C109,Prijslijst!$B$1:$H$9182,7,FALSE)</f>
        <v>2CKA006220A0888</v>
      </c>
      <c r="J109" s="20">
        <f>VLOOKUP(C109,Prijslijst!$B$1:$C$9182,2,FALSE)</f>
        <v>224</v>
      </c>
      <c r="K109" s="20" t="str">
        <f>VLOOKUP(C109,Prijslijst!$B$1:$F$9182,5,FALSE)</f>
        <v>AQ</v>
      </c>
      <c r="L109" s="20">
        <f t="shared" si="2"/>
        <v>0</v>
      </c>
      <c r="M109" s="28"/>
      <c r="N109" s="8"/>
      <c r="O109" s="8">
        <f>B109</f>
        <v>0</v>
      </c>
      <c r="P109" s="8"/>
    </row>
    <row r="110" spans="1:16" s="4" customFormat="1" ht="13.5" customHeight="1" x14ac:dyDescent="0.4">
      <c r="A110" s="17" t="e" vm="62">
        <f>_xlfn.XLOOKUP(C110,Prijslijst!B572:B575,Prijslijst!I572:I575,0)</f>
        <v>#VALUE!</v>
      </c>
      <c r="B110" s="53"/>
      <c r="C110" s="8" t="str">
        <f>_xlfn.XLOOKUP(F110,Prijslijst!G572:G575,Prijslijst!B572:B575,0)</f>
        <v>SBR-F-10.0.11-84</v>
      </c>
      <c r="D110" s="54" t="e" vm="3">
        <v>#VALUE!</v>
      </c>
      <c r="E110" s="54" t="e" vm="4">
        <v>#VALUE!</v>
      </c>
      <c r="F110" s="41" t="s">
        <v>1799</v>
      </c>
      <c r="G110" s="17"/>
      <c r="H110" s="17" t="e" vm="5">
        <v>#VALUE!</v>
      </c>
      <c r="I110" s="13" t="str">
        <f>VLOOKUP(C110,Prijslijst!$B$1:$H$9182,7,TRUE)</f>
        <v>2CKA006220A0889</v>
      </c>
      <c r="J110" s="20">
        <f>VLOOKUP(C110,Prijslijst!$B$1:$C$9182,2,FALSE)</f>
        <v>322</v>
      </c>
      <c r="K110" s="20" t="str">
        <f>VLOOKUP(C110,Prijslijst!$B$1:$F$9182,5,FALSE)</f>
        <v>AQ</v>
      </c>
      <c r="L110" s="20">
        <f t="shared" si="2"/>
        <v>0</v>
      </c>
      <c r="M110" s="28"/>
      <c r="N110" s="8"/>
      <c r="O110" s="8">
        <f>B110</f>
        <v>0</v>
      </c>
      <c r="P110" s="8"/>
    </row>
    <row r="111" spans="1:16" s="4" customFormat="1" ht="13.5" customHeight="1" x14ac:dyDescent="0.4">
      <c r="A111" s="17" t="e" vm="63">
        <f>_xlfn.XLOOKUP(C111,Prijslijst!B560:B563,Prijslijst!I560:I563,0)</f>
        <v>#VALUE!</v>
      </c>
      <c r="B111" s="53"/>
      <c r="C111" s="8" t="str">
        <f>_xlfn.XLOOKUP(F111,Prijslijst!G560:G563,Prijslijst!B560:B563,0)</f>
        <v>SBC-F-6.0.11-84</v>
      </c>
      <c r="D111" s="54" t="e" vm="3">
        <v>#VALUE!</v>
      </c>
      <c r="E111" s="54" t="e" vm="4">
        <v>#VALUE!</v>
      </c>
      <c r="F111" s="41" t="s">
        <v>1787</v>
      </c>
      <c r="G111" s="17"/>
      <c r="H111" s="17" t="e" vm="5">
        <v>#VALUE!</v>
      </c>
      <c r="I111" s="13" t="str">
        <f>VLOOKUP(C111,Prijslijst!$B$1:$H$9182,7,TRUE)</f>
        <v>2CKA006220A0890</v>
      </c>
      <c r="J111" s="20">
        <f>VLOOKUP(C111,Prijslijst!$B$1:$C$9182,2,FALSE)</f>
        <v>443</v>
      </c>
      <c r="K111" s="20" t="str">
        <f>VLOOKUP(C111,Prijslijst!$B$1:$F$9182,5,FALSE)</f>
        <v>AQ</v>
      </c>
      <c r="L111" s="20">
        <f t="shared" si="2"/>
        <v>0</v>
      </c>
      <c r="M111" s="28"/>
      <c r="N111" s="8"/>
      <c r="O111" s="8">
        <f>B111*2</f>
        <v>0</v>
      </c>
      <c r="P111" s="8"/>
    </row>
    <row r="112" spans="1:16" s="4" customFormat="1" ht="13.5" customHeight="1" x14ac:dyDescent="0.4">
      <c r="A112" s="17" t="e" vm="64">
        <f>_xlfn.XLOOKUP(C112,Prijslijst!B556:B559,Prijslijst!I556:I559,0)</f>
        <v>#VALUE!</v>
      </c>
      <c r="B112" s="53"/>
      <c r="C112" s="8" t="str">
        <f>_xlfn.XLOOKUP(F112,Prijslijst!G556:G559,Prijslijst!B556:B559,0)</f>
        <v>SBC-F-10.0.11-84</v>
      </c>
      <c r="D112" s="54" t="e" vm="3">
        <v>#VALUE!</v>
      </c>
      <c r="E112" s="54" t="e" vm="4">
        <v>#VALUE!</v>
      </c>
      <c r="F112" s="41" t="s">
        <v>1783</v>
      </c>
      <c r="G112" s="17"/>
      <c r="H112" s="17" t="e" vm="5">
        <v>#VALUE!</v>
      </c>
      <c r="I112" s="13" t="str">
        <f>VLOOKUP(C112,Prijslijst!$B$1:$H$9182,7,TRUE)</f>
        <v>2CKA006220A0891</v>
      </c>
      <c r="J112" s="20">
        <f>VLOOKUP(C112,Prijslijst!$B$1:$C$9182,2,FALSE)</f>
        <v>525</v>
      </c>
      <c r="K112" s="20" t="str">
        <f>VLOOKUP(C112,Prijslijst!$B$1:$F$9182,5,FALSE)</f>
        <v>AQ</v>
      </c>
      <c r="L112" s="20">
        <f t="shared" si="2"/>
        <v>0</v>
      </c>
      <c r="M112" s="28"/>
      <c r="N112" s="8"/>
      <c r="O112" s="8">
        <f>B112*2</f>
        <v>0</v>
      </c>
      <c r="P112" s="8"/>
    </row>
    <row r="113" spans="1:16" s="4" customFormat="1" ht="3" customHeight="1" x14ac:dyDescent="0.4">
      <c r="A113" s="8"/>
      <c r="B113" s="17"/>
      <c r="C113" s="8"/>
      <c r="D113" s="8"/>
      <c r="E113" s="8"/>
      <c r="F113" s="8"/>
      <c r="G113" s="17"/>
      <c r="H113" s="17"/>
      <c r="I113" s="8"/>
      <c r="J113" s="20"/>
      <c r="K113" s="8"/>
      <c r="L113" s="20"/>
      <c r="M113" s="28"/>
      <c r="N113" s="8"/>
      <c r="O113" s="8"/>
      <c r="P113" s="8"/>
    </row>
    <row r="114" spans="1:16" s="4" customFormat="1" ht="13.5" customHeight="1" x14ac:dyDescent="0.4">
      <c r="A114" s="17" t="e" vm="65">
        <f>_xlfn.XLOOKUP(C114,Prijslijst!B552:B555,Prijslijst!I552:I555,0)</f>
        <v>#VALUE!</v>
      </c>
      <c r="B114" s="53"/>
      <c r="C114" s="8" t="str">
        <f>_xlfn.XLOOKUP(F114,Prijslijst!G552:G555,Prijslijst!B552:B555,0)</f>
        <v>SAS/A.0.11-84</v>
      </c>
      <c r="D114" s="54" t="e" vm="3">
        <v>#VALUE!</v>
      </c>
      <c r="E114" s="54" t="e" vm="4">
        <v>#VALUE!</v>
      </c>
      <c r="F114" s="41" t="s">
        <v>1775</v>
      </c>
      <c r="G114" s="17"/>
      <c r="H114" s="17"/>
      <c r="I114" s="13" t="str">
        <f>VLOOKUP(C114,Prijslijst!$B$1:$H$9182,7,TRUE)</f>
        <v>2CKA006330A0017</v>
      </c>
      <c r="J114" s="20">
        <f>VLOOKUP(C114,Prijslijst!$B$1:$C$9182,2,FALSE)</f>
        <v>20.8</v>
      </c>
      <c r="K114" s="20" t="str">
        <f>VLOOKUP(C114,Prijslijst!$B$1:$F$9182,5,FALSE)</f>
        <v>AL</v>
      </c>
      <c r="L114" s="20">
        <f t="shared" ref="L114:L120" si="3">J114*B114</f>
        <v>0</v>
      </c>
      <c r="M114" s="28"/>
      <c r="N114" s="8"/>
      <c r="O114" s="8"/>
      <c r="P114" s="8"/>
    </row>
    <row r="115" spans="1:16" s="4" customFormat="1" ht="13.5" customHeight="1" x14ac:dyDescent="0.4">
      <c r="A115" s="17" t="e" vm="66">
        <f>_xlfn.XLOOKUP(C115,Prijslijst!B540:B543,Prijslijst!I540:I543,0)</f>
        <v>#VALUE!</v>
      </c>
      <c r="B115" s="53"/>
      <c r="C115" s="8" t="str">
        <f>_xlfn.XLOOKUP(F115,Prijslijst!G540:G543,Prijslijst!B540:B543,0)</f>
        <v>SAB/A.0.11-84</v>
      </c>
      <c r="D115" s="54" t="e" vm="3">
        <v>#VALUE!</v>
      </c>
      <c r="E115" s="54" t="e" vm="4">
        <v>#VALUE!</v>
      </c>
      <c r="F115" s="41" t="s">
        <v>1771</v>
      </c>
      <c r="G115" s="17"/>
      <c r="H115" s="17"/>
      <c r="I115" s="13" t="str">
        <f>VLOOKUP(C115,Prijslijst!$B$1:$H$9182,7,TRUE)</f>
        <v>2CKA006330A0019</v>
      </c>
      <c r="J115" s="20">
        <f>VLOOKUP(C115,Prijslijst!$B$1:$C$9182,2,FALSE)</f>
        <v>26</v>
      </c>
      <c r="K115" s="20" t="str">
        <f>VLOOKUP(C115,Prijslijst!$B$1:$F$9182,5,FALSE)</f>
        <v>AL</v>
      </c>
      <c r="L115" s="20">
        <f t="shared" si="3"/>
        <v>0</v>
      </c>
      <c r="M115" s="28"/>
      <c r="N115" s="8"/>
      <c r="O115" s="8"/>
      <c r="P115" s="8"/>
    </row>
    <row r="116" spans="1:16" s="4" customFormat="1" ht="13.5" customHeight="1" x14ac:dyDescent="0.4">
      <c r="A116" s="17" t="e" vm="67">
        <f>_xlfn.XLOOKUP(C116,Prijslijst!B587:B590,Prijslijst!I587:I590,0)</f>
        <v>#VALUE!</v>
      </c>
      <c r="B116" s="53"/>
      <c r="C116" s="8" t="str">
        <f>_xlfn.XLOOKUP(F116,Prijslijst!G587:G590,Prijslijst!B587:B590,0)</f>
        <v>SLM/A.0.11-84</v>
      </c>
      <c r="D116" s="54" t="e" vm="3">
        <v>#VALUE!</v>
      </c>
      <c r="E116" s="54" t="e" vm="4">
        <v>#VALUE!</v>
      </c>
      <c r="F116" s="41" t="s">
        <v>2723</v>
      </c>
      <c r="G116" s="17"/>
      <c r="H116" s="17"/>
      <c r="I116" s="13" t="str">
        <f>VLOOKUP(C116,Prijslijst!$B$1:$H$9182,7,FALSE)</f>
        <v>2CKA006330A0023</v>
      </c>
      <c r="J116" s="20">
        <f>VLOOKUP(C116,Prijslijst!$B$1:$C$9182,2,FALSE)</f>
        <v>8.8000000000000007</v>
      </c>
      <c r="K116" s="20" t="str">
        <f>VLOOKUP(C116,Prijslijst!$B$1:$F$9182,5,FALSE)</f>
        <v>AL</v>
      </c>
      <c r="L116" s="20">
        <f t="shared" si="3"/>
        <v>0</v>
      </c>
      <c r="M116" s="28"/>
      <c r="N116" s="8"/>
      <c r="O116" s="8"/>
      <c r="P116" s="8"/>
    </row>
    <row r="117" spans="1:16" s="4" customFormat="1" ht="13.5" customHeight="1" x14ac:dyDescent="0.4">
      <c r="A117" s="17" t="e" vm="68">
        <f>_xlfn.XLOOKUP(C117,Prijslijst!B595:B598,Prijslijst!I595:I598,0)</f>
        <v>#VALUE!</v>
      </c>
      <c r="B117" s="53"/>
      <c r="C117" s="8" t="str">
        <f>_xlfn.XLOOKUP(F117,Prijslijst!G595:G598,Prijslijst!B595:B598,0)</f>
        <v>SLX/A.0.11-84</v>
      </c>
      <c r="D117" s="54" t="e" vm="3">
        <v>#VALUE!</v>
      </c>
      <c r="E117" s="54" t="e" vm="4">
        <v>#VALUE!</v>
      </c>
      <c r="F117" s="41" t="s">
        <v>2731</v>
      </c>
      <c r="G117" s="17"/>
      <c r="H117" s="17"/>
      <c r="I117" s="13" t="str">
        <f>VLOOKUP(C117,Prijslijst!$B$1:$H$9182,7,FALSE)</f>
        <v>2CKA006330A0027</v>
      </c>
      <c r="J117" s="20">
        <f>VLOOKUP(C117,Prijslijst!$B$1:$C$9182,2,FALSE)</f>
        <v>12.5</v>
      </c>
      <c r="K117" s="20" t="str">
        <f>VLOOKUP(C117,Prijslijst!$B$1:$F$9182,5,FALSE)</f>
        <v>AL</v>
      </c>
      <c r="L117" s="20">
        <f t="shared" si="3"/>
        <v>0</v>
      </c>
      <c r="M117" s="28"/>
      <c r="N117" s="8"/>
      <c r="O117" s="8"/>
      <c r="P117" s="8"/>
    </row>
    <row r="118" spans="1:16" s="4" customFormat="1" ht="13.5" customHeight="1" x14ac:dyDescent="0.4">
      <c r="A118" s="17" t="e" vm="69">
        <f>_xlfn.XLOOKUP(C118,Prijslijst!B591:B594,Prijslijst!I591:I594,0)</f>
        <v>#VALUE!</v>
      </c>
      <c r="B118" s="53"/>
      <c r="C118" s="8" t="str">
        <f>_xlfn.XLOOKUP(F118,Prijslijst!G591:G594,Prijslijst!B591:B594,0)</f>
        <v>SLS/A.0.11-84</v>
      </c>
      <c r="D118" s="54" t="e" vm="3">
        <v>#VALUE!</v>
      </c>
      <c r="E118" s="54" t="e" vm="4">
        <v>#VALUE!</v>
      </c>
      <c r="F118" s="41" t="s">
        <v>2727</v>
      </c>
      <c r="G118" s="17"/>
      <c r="H118" s="17"/>
      <c r="I118" s="13" t="str">
        <f>VLOOKUP(C118,Prijslijst!$B$1:$H$9182,7,FALSE)</f>
        <v>2CKA006330A0021</v>
      </c>
      <c r="J118" s="20">
        <f>VLOOKUP(C118,Prijslijst!$B$1:$C$9182,2,FALSE)</f>
        <v>7.8</v>
      </c>
      <c r="K118" s="20" t="str">
        <f>VLOOKUP(C118,Prijslijst!$B$1:$F$9182,5,FALSE)</f>
        <v>AL</v>
      </c>
      <c r="L118" s="20">
        <f t="shared" si="3"/>
        <v>0</v>
      </c>
      <c r="M118" s="28"/>
      <c r="N118" s="8"/>
      <c r="O118" s="8"/>
      <c r="P118" s="8"/>
    </row>
    <row r="119" spans="1:16" s="4" customFormat="1" ht="13.5" customHeight="1" x14ac:dyDescent="0.4">
      <c r="A119" s="17" t="e" vm="70">
        <f>_xlfn.XLOOKUP(C119,Prijslijst!B583:B586,Prijslijst!I583:I586,0)</f>
        <v>#VALUE!</v>
      </c>
      <c r="B119" s="53"/>
      <c r="C119" s="8" t="str">
        <f>_xlfn.XLOOKUP(F119,Prijslijst!G583:G586,Prijslijst!B583:B586,0)</f>
        <v>SLB/A.0.11-84</v>
      </c>
      <c r="D119" s="54" t="e" vm="3">
        <v>#VALUE!</v>
      </c>
      <c r="E119" s="54" t="e" vm="4">
        <v>#VALUE!</v>
      </c>
      <c r="F119" s="41" t="s">
        <v>2735</v>
      </c>
      <c r="G119" s="17"/>
      <c r="H119" s="17"/>
      <c r="I119" s="13" t="str">
        <f>VLOOKUP(C119,Prijslijst!$B$1:$H$9182,7,FALSE)</f>
        <v>2CKA006330A0025</v>
      </c>
      <c r="J119" s="20">
        <f>VLOOKUP(C119,Prijslijst!$B$1:$C$9182,2,FALSE)</f>
        <v>10.4</v>
      </c>
      <c r="K119" s="20" t="str">
        <f>VLOOKUP(C119,Prijslijst!$B$1:$F$9182,5,FALSE)</f>
        <v>AL</v>
      </c>
      <c r="L119" s="20">
        <f t="shared" si="3"/>
        <v>0</v>
      </c>
      <c r="M119" s="28"/>
      <c r="N119" s="8"/>
      <c r="O119" s="8"/>
      <c r="P119" s="8"/>
    </row>
    <row r="120" spans="1:16" s="4" customFormat="1" ht="13.5" customHeight="1" x14ac:dyDescent="0.4">
      <c r="A120" s="17" t="e" vm="71">
        <f>_xlfn.XLOOKUP(C120,Prijslijst!B599:B602,Prijslijst!I599:I602,0)</f>
        <v>#VALUE!</v>
      </c>
      <c r="B120" s="53"/>
      <c r="C120" s="8" t="str">
        <f>_xlfn.XLOOKUP(F120,Prijslijst!G599:G602,Prijslijst!B599:B602,0)</f>
        <v>SLY/A.0.11-84</v>
      </c>
      <c r="D120" s="54" t="e" vm="3">
        <v>#VALUE!</v>
      </c>
      <c r="E120" s="54" t="e" vm="4">
        <v>#VALUE!</v>
      </c>
      <c r="F120" s="41" t="s">
        <v>1779</v>
      </c>
      <c r="G120" s="17"/>
      <c r="H120" s="17"/>
      <c r="I120" s="13" t="str">
        <f>VLOOKUP(C120,Prijslijst!$B$1:$H$9182,7,FALSE)</f>
        <v>2CKA006330A0029</v>
      </c>
      <c r="J120" s="20">
        <f>VLOOKUP(C120,Prijslijst!$B$1:$C$9182,2,FALSE)</f>
        <v>8.8000000000000007</v>
      </c>
      <c r="K120" s="20" t="str">
        <f>VLOOKUP(C120,Prijslijst!$B$1:$F$9182,5,FALSE)</f>
        <v>AL</v>
      </c>
      <c r="L120" s="20">
        <f t="shared" si="3"/>
        <v>0</v>
      </c>
      <c r="M120" s="28"/>
      <c r="N120" s="8"/>
      <c r="O120" s="8"/>
      <c r="P120" s="8"/>
    </row>
    <row r="121" spans="1:16" ht="3" customHeight="1" x14ac:dyDescent="0.4">
      <c r="A121" s="15"/>
      <c r="B121" s="16"/>
      <c r="C121" s="15"/>
      <c r="D121" s="10"/>
      <c r="E121" s="10"/>
      <c r="F121" s="15"/>
      <c r="G121" s="17"/>
      <c r="H121" s="17"/>
      <c r="I121" s="15"/>
      <c r="J121" s="18"/>
      <c r="K121" s="15"/>
      <c r="L121" s="18"/>
      <c r="M121" s="28"/>
    </row>
    <row r="122" spans="1:16" x14ac:dyDescent="0.25">
      <c r="A122" s="24" t="s">
        <v>1160</v>
      </c>
      <c r="B122" s="24"/>
      <c r="C122" s="24"/>
      <c r="D122" s="24"/>
      <c r="E122" s="24"/>
      <c r="F122" s="37" t="str">
        <f>IF((B125+B126+B127+B128)&gt;0,"Afdekkingen voor deze thermostaat worden automatisch geselecteerd bij deel Busch-free@home afdekkingen!","")</f>
        <v/>
      </c>
      <c r="G122" s="93" t="str">
        <f>IF((B138)&gt;0,"Bekijk via de digitale catalogus of het type afstandbediening compatible is!","")</f>
        <v/>
      </c>
      <c r="H122" s="93"/>
      <c r="I122" s="93"/>
      <c r="J122" s="93"/>
      <c r="K122" s="93"/>
      <c r="L122" s="93"/>
      <c r="M122" s="93"/>
      <c r="N122" s="44"/>
      <c r="O122" s="44"/>
      <c r="P122" s="44"/>
    </row>
    <row r="123" spans="1:16" s="34" customFormat="1" ht="7.75" x14ac:dyDescent="0.2">
      <c r="A123" s="31"/>
      <c r="B123" s="32" t="s">
        <v>0</v>
      </c>
      <c r="C123" s="31" t="s">
        <v>1</v>
      </c>
      <c r="D123" s="31"/>
      <c r="E123" s="31"/>
      <c r="F123" s="31" t="s">
        <v>2</v>
      </c>
      <c r="G123" s="30"/>
      <c r="H123" s="30"/>
      <c r="I123" s="31" t="s">
        <v>4</v>
      </c>
      <c r="J123" s="33" t="s">
        <v>5</v>
      </c>
      <c r="K123" s="31" t="s">
        <v>6</v>
      </c>
      <c r="L123" s="33" t="s">
        <v>7</v>
      </c>
      <c r="M123" s="47"/>
      <c r="N123" s="43" t="s">
        <v>3</v>
      </c>
      <c r="O123" s="43" t="s">
        <v>9</v>
      </c>
      <c r="P123" s="43" t="s">
        <v>10</v>
      </c>
    </row>
    <row r="124" spans="1:16" ht="3" customHeight="1" x14ac:dyDescent="0.25">
      <c r="A124" s="15"/>
      <c r="B124" s="16"/>
      <c r="C124" s="15"/>
      <c r="D124" s="15"/>
      <c r="E124" s="15"/>
      <c r="F124" s="15"/>
      <c r="G124" s="17"/>
      <c r="H124" s="17"/>
      <c r="I124" s="15"/>
      <c r="J124" s="18"/>
      <c r="K124" s="15"/>
      <c r="L124" s="18"/>
      <c r="M124" s="28"/>
    </row>
    <row r="125" spans="1:16" s="4" customFormat="1" ht="13.5" customHeight="1" x14ac:dyDescent="0.4">
      <c r="A125" s="17" t="e" vm="72">
        <f>_xlfn.XLOOKUP(C125,Prijslijst!B:B,Prijslijst!I:I,0)</f>
        <v>#VALUE!</v>
      </c>
      <c r="B125" s="51"/>
      <c r="C125" s="8" t="s">
        <v>313</v>
      </c>
      <c r="D125" s="54" t="e" vm="3">
        <v>#VALUE!</v>
      </c>
      <c r="E125" s="54" t="e" vm="4">
        <v>#VALUE!</v>
      </c>
      <c r="F125" s="8" t="s">
        <v>1161</v>
      </c>
      <c r="G125" s="17"/>
      <c r="H125" s="17" t="e" vm="5">
        <v>#VALUE!</v>
      </c>
      <c r="I125" s="13" t="str">
        <f>VLOOKUP(C125,Prijslijst!$B$1:$H$9182,7,TRUE)</f>
        <v>2CKA006220A0010</v>
      </c>
      <c r="J125" s="20">
        <f>VLOOKUP(C125,Prijslijst!$B$1:$C$9182,2,FALSE)</f>
        <v>196</v>
      </c>
      <c r="K125" s="20" t="str">
        <f>VLOOKUP(C125,Prijslijst!$B$1:$F$9182,5,FALSE)</f>
        <v>AQ</v>
      </c>
      <c r="L125" s="20">
        <f>J125*B125</f>
        <v>0</v>
      </c>
      <c r="M125" s="28"/>
      <c r="N125" s="8"/>
      <c r="O125" s="8">
        <f>B125</f>
        <v>0</v>
      </c>
      <c r="P125" s="8"/>
    </row>
    <row r="126" spans="1:16" s="4" customFormat="1" ht="13.5" customHeight="1" x14ac:dyDescent="0.4">
      <c r="A126" s="17" t="e" vm="73">
        <f>_xlfn.XLOOKUP(C126,Prijslijst!B:B,Prijslijst!I:I,0)</f>
        <v>#VALUE!</v>
      </c>
      <c r="B126" s="51"/>
      <c r="C126" s="8" t="s">
        <v>1165</v>
      </c>
      <c r="D126" s="54" t="e" vm="3">
        <v>#VALUE!</v>
      </c>
      <c r="E126" s="54" t="e" vm="4">
        <v>#VALUE!</v>
      </c>
      <c r="F126" s="8" t="s">
        <v>1848</v>
      </c>
      <c r="G126" s="17"/>
      <c r="H126" s="17" t="e" vm="74">
        <v>#VALUE!</v>
      </c>
      <c r="I126" s="13" t="str">
        <f>VLOOKUP(C126,Prijslijst!$B$1:$H$9182,7,TRUE)</f>
        <v>2CKA006800A3116</v>
      </c>
      <c r="J126" s="20">
        <f>VLOOKUP(C126,Prijslijst!$B$1:$C$9182,2,FALSE)</f>
        <v>209</v>
      </c>
      <c r="K126" s="20" t="str">
        <f>VLOOKUP(C126,Prijslijst!$B$1:$F$9182,5,FALSE)</f>
        <v>AE</v>
      </c>
      <c r="L126" s="20">
        <f>J126*B126</f>
        <v>0</v>
      </c>
      <c r="M126" s="28"/>
      <c r="N126" s="8"/>
      <c r="O126" s="8"/>
      <c r="P126" s="8">
        <f>B126</f>
        <v>0</v>
      </c>
    </row>
    <row r="127" spans="1:16" s="4" customFormat="1" ht="13.5" customHeight="1" x14ac:dyDescent="0.4">
      <c r="A127" s="17" t="e" vm="73">
        <f>_xlfn.XLOOKUP(C127,Prijslijst!B:B,Prijslijst!I:I,0)</f>
        <v>#VALUE!</v>
      </c>
      <c r="B127" s="51"/>
      <c r="C127" s="8" t="s">
        <v>1162</v>
      </c>
      <c r="D127" s="54" t="e" vm="3">
        <v>#VALUE!</v>
      </c>
      <c r="E127" s="54" t="e" vm="4">
        <v>#VALUE!</v>
      </c>
      <c r="F127" s="8" t="s">
        <v>1163</v>
      </c>
      <c r="G127" s="17"/>
      <c r="H127" s="17" t="e" vm="74">
        <v>#VALUE!</v>
      </c>
      <c r="I127" s="13" t="str">
        <f>VLOOKUP(C127,Prijslijst!$B$1:$H$9182,7,TRUE)</f>
        <v>2CKA006800A3118</v>
      </c>
      <c r="J127" s="20">
        <f>VLOOKUP(C127,Prijslijst!$B$1:$C$9182,2,FALSE)</f>
        <v>232</v>
      </c>
      <c r="K127" s="20" t="str">
        <f>VLOOKUP(C127,Prijslijst!$B$1:$F$9182,5,FALSE)</f>
        <v>AE</v>
      </c>
      <c r="L127" s="20">
        <f>J127*B127</f>
        <v>0</v>
      </c>
      <c r="M127" s="28"/>
      <c r="N127" s="8"/>
      <c r="O127" s="8"/>
      <c r="P127" s="8">
        <f>B127</f>
        <v>0</v>
      </c>
    </row>
    <row r="128" spans="1:16" s="4" customFormat="1" ht="13.5" customHeight="1" x14ac:dyDescent="0.4">
      <c r="A128" s="17" t="e" vm="73">
        <f>_xlfn.XLOOKUP(C128,Prijslijst!B:B,Prijslijst!I:I,0)</f>
        <v>#VALUE!</v>
      </c>
      <c r="B128" s="51"/>
      <c r="C128" s="8" t="s">
        <v>1164</v>
      </c>
      <c r="D128" s="54" t="e" vm="3">
        <v>#VALUE!</v>
      </c>
      <c r="E128" s="54" t="e" vm="4">
        <v>#VALUE!</v>
      </c>
      <c r="F128" s="8" t="s">
        <v>1849</v>
      </c>
      <c r="G128" s="17"/>
      <c r="H128" s="17" t="e" vm="74">
        <v>#VALUE!</v>
      </c>
      <c r="I128" s="13" t="str">
        <f>VLOOKUP(C128,Prijslijst!$B$1:$H$9182,7,FALSE)</f>
        <v>2CKA006800A3114</v>
      </c>
      <c r="J128" s="20">
        <f>VLOOKUP(C128,Prijslijst!$B$1:$C$9182,2,FALSE)</f>
        <v>232</v>
      </c>
      <c r="K128" s="20" t="str">
        <f>VLOOKUP(C128,Prijslijst!$B$1:$F$9182,5,FALSE)</f>
        <v>AE</v>
      </c>
      <c r="L128" s="20">
        <f>J128*B128</f>
        <v>0</v>
      </c>
      <c r="M128" s="28"/>
      <c r="N128" s="8"/>
      <c r="O128" s="8"/>
      <c r="P128" s="8">
        <f>B128</f>
        <v>0</v>
      </c>
    </row>
    <row r="129" spans="1:16" s="4" customFormat="1" ht="3" customHeight="1" x14ac:dyDescent="0.4">
      <c r="A129" s="8"/>
      <c r="B129" s="17"/>
      <c r="C129" s="8"/>
      <c r="D129" s="9"/>
      <c r="E129" s="9"/>
      <c r="F129" s="8"/>
      <c r="G129" s="17"/>
      <c r="H129" s="17"/>
      <c r="I129" s="8"/>
      <c r="J129" s="20"/>
      <c r="K129" s="8"/>
      <c r="L129" s="20"/>
      <c r="M129" s="28"/>
      <c r="N129" s="8"/>
      <c r="O129" s="8"/>
      <c r="P129" s="8"/>
    </row>
    <row r="130" spans="1:16" s="4" customFormat="1" ht="13.5" customHeight="1" x14ac:dyDescent="0.4">
      <c r="A130" s="17" t="e" vm="75">
        <f>_xlfn.XLOOKUP(C130,Prijslijst!B:B,Prijslijst!I:I,0)</f>
        <v>#VALUE!</v>
      </c>
      <c r="B130" s="51"/>
      <c r="C130" s="8" t="s">
        <v>689</v>
      </c>
      <c r="D130" s="54" t="e" vm="3">
        <v>#VALUE!</v>
      </c>
      <c r="E130" s="54" t="e" vm="4">
        <v>#VALUE!</v>
      </c>
      <c r="F130" s="8" t="s">
        <v>1172</v>
      </c>
      <c r="G130" s="17"/>
      <c r="H130" s="17"/>
      <c r="I130" s="13" t="str">
        <f>VLOOKUP(C130,Prijslijst!$B$1:$H$9182,7,TRUE)</f>
        <v>2CKA006220A0720</v>
      </c>
      <c r="J130" s="20">
        <f>VLOOKUP(C130,Prijslijst!$B$1:$C$9182,2,FALSE)</f>
        <v>30.6</v>
      </c>
      <c r="K130" s="20" t="str">
        <f>VLOOKUP(C130,Prijslijst!$B$1:$F$9182,5,FALSE)</f>
        <v>AQ</v>
      </c>
      <c r="L130" s="20">
        <f>J130*B130</f>
        <v>0</v>
      </c>
      <c r="M130" s="28"/>
      <c r="N130" s="8"/>
      <c r="O130" s="8"/>
      <c r="P130" s="8"/>
    </row>
    <row r="131" spans="1:16" s="4" customFormat="1" ht="3" customHeight="1" x14ac:dyDescent="0.4">
      <c r="A131" s="8"/>
      <c r="B131" s="17"/>
      <c r="C131" s="8"/>
      <c r="D131" s="8"/>
      <c r="E131" s="8"/>
      <c r="F131" s="8"/>
      <c r="G131" s="17"/>
      <c r="H131" s="17"/>
      <c r="I131" s="8"/>
      <c r="J131" s="20"/>
      <c r="K131" s="8"/>
      <c r="L131" s="20"/>
      <c r="M131" s="28"/>
      <c r="N131" s="8"/>
      <c r="O131" s="8"/>
      <c r="P131" s="8"/>
    </row>
    <row r="132" spans="1:16" s="4" customFormat="1" ht="13.5" customHeight="1" x14ac:dyDescent="0.4">
      <c r="A132" s="17" t="e" vm="76">
        <f>_xlfn.XLOOKUP(C132,Prijslijst!B:B,Prijslijst!I:I,0)</f>
        <v>#VALUE!</v>
      </c>
      <c r="B132" s="51"/>
      <c r="C132" s="8" t="s">
        <v>47</v>
      </c>
      <c r="D132" s="54" t="e" vm="3">
        <v>#VALUE!</v>
      </c>
      <c r="E132" s="54" t="e" vm="4">
        <v>#VALUE!</v>
      </c>
      <c r="F132" s="8" t="s">
        <v>1173</v>
      </c>
      <c r="G132" s="17"/>
      <c r="H132" s="17"/>
      <c r="I132" s="13" t="str">
        <f>VLOOKUP(C132,Prijslijst!$B$1:$H$9182,7,FALSE)</f>
        <v>2CDG120049R0011</v>
      </c>
      <c r="J132" s="20">
        <f>VLOOKUP(C132,Prijslijst!$B$1:$C$9182,2,FALSE)</f>
        <v>41.3</v>
      </c>
      <c r="K132" s="20" t="str">
        <f>VLOOKUP(C132,Prijslijst!$B$1:$F$9182,5,FALSE)</f>
        <v>AO</v>
      </c>
      <c r="L132" s="20">
        <f>J132*B132</f>
        <v>0</v>
      </c>
      <c r="M132" s="28"/>
      <c r="N132" s="8"/>
      <c r="O132" s="8"/>
      <c r="P132" s="8"/>
    </row>
    <row r="133" spans="1:16" s="4" customFormat="1" ht="13.5" customHeight="1" x14ac:dyDescent="0.4">
      <c r="A133" s="17" t="e" vm="77">
        <f>_xlfn.XLOOKUP(C133,Prijslijst!B:B,Prijslijst!I:I,0)</f>
        <v>#VALUE!</v>
      </c>
      <c r="B133" s="51"/>
      <c r="C133" s="8" t="s">
        <v>41</v>
      </c>
      <c r="D133" s="54" t="e" vm="3">
        <v>#VALUE!</v>
      </c>
      <c r="E133" s="54" t="e" vm="4">
        <v>#VALUE!</v>
      </c>
      <c r="F133" s="8" t="s">
        <v>1263</v>
      </c>
      <c r="G133" s="17"/>
      <c r="H133" s="17"/>
      <c r="I133" s="13" t="str">
        <f>VLOOKUP(C133,Prijslijst!$B$1:$H$9182,7,FALSE)</f>
        <v>2CDG120012R0011</v>
      </c>
      <c r="J133" s="20">
        <f>VLOOKUP(C133,Prijslijst!$B$1:$C$9182,2,FALSE)</f>
        <v>1.51</v>
      </c>
      <c r="K133" s="20" t="str">
        <f>VLOOKUP(C133,Prijslijst!$B$1:$F$9182,5,FALSE)</f>
        <v>AO</v>
      </c>
      <c r="L133" s="20">
        <f>J133*B133</f>
        <v>0</v>
      </c>
      <c r="M133" s="28"/>
      <c r="N133" s="8"/>
      <c r="O133" s="8"/>
      <c r="P133" s="8"/>
    </row>
    <row r="134" spans="1:16" s="4" customFormat="1" ht="13.5" customHeight="1" x14ac:dyDescent="0.4">
      <c r="A134" s="17" t="e" vm="78">
        <f>_xlfn.XLOOKUP(C134,Prijslijst!B:B,Prijslijst!I:I,0)</f>
        <v>#VALUE!</v>
      </c>
      <c r="B134" s="51"/>
      <c r="C134" s="8" t="s">
        <v>35</v>
      </c>
      <c r="D134" s="54" t="e" vm="3">
        <v>#VALUE!</v>
      </c>
      <c r="E134" s="54" t="e" vm="4">
        <v>#VALUE!</v>
      </c>
      <c r="F134" s="8" t="s">
        <v>1264</v>
      </c>
      <c r="G134" s="17"/>
      <c r="H134" s="17"/>
      <c r="I134" s="13" t="str">
        <f>VLOOKUP(C134,Prijslijst!$B$1:$H$9182,7,FALSE)</f>
        <v>2CDG120010R0011</v>
      </c>
      <c r="J134" s="20">
        <f>VLOOKUP(C134,Prijslijst!$B$1:$C$9182,2,FALSE)</f>
        <v>1.51</v>
      </c>
      <c r="K134" s="20" t="str">
        <f>VLOOKUP(C134,Prijslijst!$B$1:$F$9182,5,FALSE)</f>
        <v>AO</v>
      </c>
      <c r="L134" s="20">
        <f>J134*B134</f>
        <v>0</v>
      </c>
      <c r="M134" s="28"/>
      <c r="N134" s="8"/>
      <c r="O134" s="8"/>
      <c r="P134" s="8"/>
    </row>
    <row r="135" spans="1:16" s="4" customFormat="1" ht="13.5" customHeight="1" x14ac:dyDescent="0.4">
      <c r="A135" s="17" t="e" vm="79">
        <f>_xlfn.XLOOKUP(C135,Prijslijst!B:B,Prijslijst!I:I,0)</f>
        <v>#VALUE!</v>
      </c>
      <c r="B135" s="51"/>
      <c r="C135" s="8" t="s">
        <v>38</v>
      </c>
      <c r="D135" s="54" t="e" vm="3">
        <v>#VALUE!</v>
      </c>
      <c r="E135" s="54" t="e" vm="4">
        <v>#VALUE!</v>
      </c>
      <c r="F135" s="8" t="s">
        <v>1265</v>
      </c>
      <c r="G135" s="17"/>
      <c r="H135" s="17"/>
      <c r="I135" s="13" t="str">
        <f>VLOOKUP(C135,Prijslijst!$B$1:$H$9182,7,FALSE)</f>
        <v>2CDG120011R0011</v>
      </c>
      <c r="J135" s="20">
        <f>VLOOKUP(C135,Prijslijst!$B$1:$C$9182,2,FALSE)</f>
        <v>2.87</v>
      </c>
      <c r="K135" s="20" t="str">
        <f>VLOOKUP(C135,Prijslijst!$B$1:$F$9182,5,FALSE)</f>
        <v>AO</v>
      </c>
      <c r="L135" s="20">
        <f>J135*B135</f>
        <v>0</v>
      </c>
      <c r="M135" s="28"/>
      <c r="N135" s="8"/>
      <c r="O135" s="8"/>
      <c r="P135" s="8"/>
    </row>
    <row r="136" spans="1:16" s="4" customFormat="1" ht="13.5" customHeight="1" x14ac:dyDescent="0.4">
      <c r="A136" s="17" t="e" vm="78">
        <f>_xlfn.XLOOKUP(C136,Prijslijst!B:B,Prijslijst!I:I,0)</f>
        <v>#VALUE!</v>
      </c>
      <c r="B136" s="51"/>
      <c r="C136" s="8" t="s">
        <v>32</v>
      </c>
      <c r="D136" s="54" t="e" vm="3">
        <v>#VALUE!</v>
      </c>
      <c r="E136" s="54" t="e" vm="4">
        <v>#VALUE!</v>
      </c>
      <c r="F136" s="8" t="s">
        <v>1266</v>
      </c>
      <c r="G136" s="17"/>
      <c r="H136" s="17"/>
      <c r="I136" s="13" t="str">
        <f>VLOOKUP(C136,Prijslijst!$B$1:$H$9182,7,FALSE)</f>
        <v>2CDG120009R0011</v>
      </c>
      <c r="J136" s="20">
        <f>VLOOKUP(C136,Prijslijst!$B$1:$C$9182,2,FALSE)</f>
        <v>1.51</v>
      </c>
      <c r="K136" s="20" t="str">
        <f>VLOOKUP(C136,Prijslijst!$B$1:$F$9182,5,FALSE)</f>
        <v>AO</v>
      </c>
      <c r="L136" s="20">
        <f>J136*B136</f>
        <v>0</v>
      </c>
      <c r="M136" s="28"/>
      <c r="N136" s="8"/>
      <c r="O136" s="8"/>
      <c r="P136" s="8"/>
    </row>
    <row r="137" spans="1:16" s="4" customFormat="1" ht="3" customHeight="1" x14ac:dyDescent="0.4">
      <c r="A137" s="8"/>
      <c r="B137" s="17"/>
      <c r="C137" s="8"/>
      <c r="D137" s="8"/>
      <c r="E137" s="8"/>
      <c r="F137" s="8"/>
      <c r="G137" s="17"/>
      <c r="H137" s="17"/>
      <c r="I137" s="8"/>
      <c r="J137" s="20"/>
      <c r="K137" s="8"/>
      <c r="L137" s="20"/>
      <c r="M137" s="28"/>
      <c r="N137" s="8"/>
      <c r="O137" s="8"/>
      <c r="P137" s="8"/>
    </row>
    <row r="138" spans="1:16" s="4" customFormat="1" ht="13.5" customHeight="1" x14ac:dyDescent="0.4">
      <c r="A138" s="17" t="e" vm="80">
        <f>_xlfn.XLOOKUP(C138,Prijslijst!B:B,Prijslijst!I:I,0)</f>
        <v>#VALUE!</v>
      </c>
      <c r="B138" s="51"/>
      <c r="C138" s="8" t="s">
        <v>53</v>
      </c>
      <c r="D138" s="54" t="e" vm="3">
        <v>#VALUE!</v>
      </c>
      <c r="E138" s="54" t="e" vm="4">
        <v>#VALUE!</v>
      </c>
      <c r="F138" s="8" t="s">
        <v>1174</v>
      </c>
      <c r="G138" s="17"/>
      <c r="H138" s="17" t="e" vm="5">
        <v>#VALUE!</v>
      </c>
      <c r="I138" s="13" t="str">
        <f>VLOOKUP(C138,Prijslijst!$B$1:$H$9182,7,FALSE)</f>
        <v>2CDG510005R0021</v>
      </c>
      <c r="J138" s="20">
        <f>VLOOKUP(C138,Prijslijst!$B$1:$C$9182,2,FALSE)</f>
        <v>155</v>
      </c>
      <c r="K138" s="20" t="str">
        <f>VLOOKUP(C138,Prijslijst!$B$1:$F$9182,5,FALSE)</f>
        <v>AR</v>
      </c>
      <c r="L138" s="20">
        <f>J138*B138</f>
        <v>0</v>
      </c>
      <c r="M138" s="28"/>
      <c r="N138" s="8"/>
      <c r="O138" s="8">
        <f>B138</f>
        <v>0</v>
      </c>
      <c r="P138" s="8"/>
    </row>
    <row r="139" spans="1:16" ht="3" customHeight="1" x14ac:dyDescent="0.25">
      <c r="A139" s="15"/>
      <c r="B139" s="16"/>
      <c r="C139" s="15"/>
      <c r="D139" s="15"/>
      <c r="E139" s="15"/>
      <c r="F139" s="15"/>
      <c r="G139" s="17"/>
      <c r="H139" s="17"/>
      <c r="I139" s="15"/>
      <c r="J139" s="18"/>
      <c r="K139" s="15"/>
      <c r="L139" s="18"/>
      <c r="M139" s="28"/>
    </row>
    <row r="140" spans="1:16" x14ac:dyDescent="0.25">
      <c r="A140" s="94" t="s">
        <v>1175</v>
      </c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</row>
    <row r="141" spans="1:16" s="34" customFormat="1" ht="7.75" x14ac:dyDescent="0.2">
      <c r="A141" s="31"/>
      <c r="B141" s="32" t="s">
        <v>0</v>
      </c>
      <c r="C141" s="31" t="s">
        <v>1</v>
      </c>
      <c r="D141" s="31"/>
      <c r="E141" s="31"/>
      <c r="F141" s="31" t="s">
        <v>2</v>
      </c>
      <c r="G141" s="30"/>
      <c r="H141" s="30"/>
      <c r="I141" s="31" t="s">
        <v>4</v>
      </c>
      <c r="J141" s="33" t="s">
        <v>5</v>
      </c>
      <c r="K141" s="31" t="s">
        <v>6</v>
      </c>
      <c r="L141" s="33" t="s">
        <v>7</v>
      </c>
      <c r="M141" s="47"/>
      <c r="N141" s="43" t="s">
        <v>3</v>
      </c>
      <c r="O141" s="43" t="s">
        <v>9</v>
      </c>
      <c r="P141" s="43" t="s">
        <v>10</v>
      </c>
    </row>
    <row r="142" spans="1:16" ht="3" customHeight="1" x14ac:dyDescent="0.25">
      <c r="A142" s="15"/>
      <c r="B142" s="16"/>
      <c r="C142" s="15"/>
      <c r="D142" s="15"/>
      <c r="E142" s="15"/>
      <c r="F142" s="15"/>
      <c r="G142" s="17"/>
      <c r="H142" s="17"/>
      <c r="I142" s="15"/>
      <c r="J142" s="18"/>
      <c r="K142" s="15"/>
      <c r="L142" s="18"/>
      <c r="M142" s="28"/>
    </row>
    <row r="143" spans="1:16" s="4" customFormat="1" ht="13.5" customHeight="1" x14ac:dyDescent="0.4">
      <c r="A143" s="17" t="e" vm="81">
        <f>_xlfn.XLOOKUP(C143,Prijslijst!B424:B428,Prijslijst!I424:I428,0)</f>
        <v>#VALUE!</v>
      </c>
      <c r="B143" s="53"/>
      <c r="C143" s="8" t="str">
        <f>_xlfn.XLOOKUP(F143,Prijslijst!G424:G428,Prijslijst!B424:B428,0)</f>
        <v>BW-A4.11-134</v>
      </c>
      <c r="D143" s="54" t="e" vm="3">
        <v>#VALUE!</v>
      </c>
      <c r="E143" s="54" t="e" vm="4">
        <v>#VALUE!</v>
      </c>
      <c r="F143" s="41" t="s">
        <v>1700</v>
      </c>
      <c r="G143" s="17"/>
      <c r="H143" s="17" t="e" vm="5">
        <v>#VALUE!</v>
      </c>
      <c r="I143" s="13" t="str">
        <f>VLOOKUP(C143,Prijslijst!$B$1:$H$9182,7,FALSE)</f>
        <v>2CKA006220A0917</v>
      </c>
      <c r="J143" s="20">
        <f>VLOOKUP(C143,Prijslijst!$B$1:$C$9182,2,FALSE)</f>
        <v>193</v>
      </c>
      <c r="K143" s="20" t="str">
        <f>VLOOKUP(C143,Prijslijst!$B$1:$F$9182,5,FALSE)</f>
        <v>AL</v>
      </c>
      <c r="L143" s="20">
        <f>J143*B143</f>
        <v>0</v>
      </c>
      <c r="M143" s="28"/>
      <c r="N143" s="8"/>
      <c r="O143" s="8">
        <f>B143</f>
        <v>0</v>
      </c>
      <c r="P143" s="8"/>
    </row>
    <row r="144" spans="1:16" s="4" customFormat="1" ht="13.5" customHeight="1" x14ac:dyDescent="0.4">
      <c r="A144" s="17" t="e" vm="81">
        <f>_xlfn.XLOOKUP(C144,Prijslijst!B313:B317,Prijslijst!I313:I317,0)</f>
        <v>#VALUE!</v>
      </c>
      <c r="B144" s="53"/>
      <c r="C144" s="8" t="str">
        <f>_xlfn.XLOOKUP(F144,Prijslijst!G313:G317,Prijslijst!B313:B317,0)</f>
        <v>6251/28-134-WL</v>
      </c>
      <c r="D144" s="54" t="e" vm="3">
        <v>#VALUE!</v>
      </c>
      <c r="E144" s="54" t="e" vm="4">
        <v>#VALUE!</v>
      </c>
      <c r="F144" s="41" t="s">
        <v>2742</v>
      </c>
      <c r="G144" s="17"/>
      <c r="H144" s="17" t="e" vm="74">
        <v>#VALUE!</v>
      </c>
      <c r="I144" s="13" t="str">
        <f>VLOOKUP(C144,Prijslijst!$B$1:$H$9182,7,FALSE)</f>
        <v>2CKA006200A0861</v>
      </c>
      <c r="J144" s="20">
        <f>VLOOKUP(C144,Prijslijst!$B$1:$C$9182,2,FALSE)</f>
        <v>226</v>
      </c>
      <c r="K144" s="20" t="str">
        <f>VLOOKUP(C144,Prijslijst!$B$1:$F$9182,5,FALSE)</f>
        <v>AH</v>
      </c>
      <c r="L144" s="20">
        <f>J144*B144</f>
        <v>0</v>
      </c>
      <c r="M144" s="28"/>
      <c r="N144" s="8"/>
      <c r="O144" s="8"/>
      <c r="P144" s="8">
        <f>B144</f>
        <v>0</v>
      </c>
    </row>
    <row r="145" spans="1:16" s="4" customFormat="1" ht="3" customHeight="1" x14ac:dyDescent="0.4">
      <c r="A145" s="8"/>
      <c r="B145" s="17"/>
      <c r="C145" s="8"/>
      <c r="D145" s="8"/>
      <c r="E145" s="8"/>
      <c r="F145" s="8"/>
      <c r="G145" s="17"/>
      <c r="H145" s="17"/>
      <c r="I145" s="8"/>
      <c r="J145" s="20"/>
      <c r="K145" s="8"/>
      <c r="L145" s="20"/>
      <c r="M145" s="28"/>
      <c r="N145" s="8"/>
      <c r="O145" s="8"/>
      <c r="P145" s="8"/>
    </row>
    <row r="146" spans="1:16" s="4" customFormat="1" ht="13.5" customHeight="1" x14ac:dyDescent="0.4">
      <c r="A146" s="17" t="e" vm="82">
        <f>_xlfn.XLOOKUP(C146,Prijslijst!B405:B409,Prijslijst!I405:I409,0)</f>
        <v>#VALUE!</v>
      </c>
      <c r="B146" s="53"/>
      <c r="C146" s="8" t="str">
        <f>_xlfn.XLOOKUP(F146,Prijslijst!G405:G409,Prijslijst!B405:B409,0)</f>
        <v>6851/DR-134</v>
      </c>
      <c r="D146" s="54" t="e" vm="3">
        <v>#VALUE!</v>
      </c>
      <c r="E146" s="54" t="e" vm="4">
        <v>#VALUE!</v>
      </c>
      <c r="F146" s="41" t="s">
        <v>1690</v>
      </c>
      <c r="G146" s="17"/>
      <c r="H146" s="17"/>
      <c r="I146" s="13" t="str">
        <f>VLOOKUP(C146,Prijslijst!$B$1:$H$9182,7,FALSE)</f>
        <v>2CKA006800A3097</v>
      </c>
      <c r="J146" s="20">
        <f>VLOOKUP(C146,Prijslijst!$B$1:$C$9182,2,FALSE)</f>
        <v>19.8</v>
      </c>
      <c r="K146" s="20" t="str">
        <f>VLOOKUP(C146,Prijslijst!$B$1:$F$9182,5,FALSE)</f>
        <v>AH</v>
      </c>
      <c r="L146" s="20">
        <f>J146*B146</f>
        <v>0</v>
      </c>
      <c r="M146" s="28"/>
      <c r="N146" s="8"/>
      <c r="O146" s="8"/>
      <c r="P146" s="8"/>
    </row>
    <row r="147" spans="1:16" s="4" customFormat="1" ht="13.5" customHeight="1" x14ac:dyDescent="0.4">
      <c r="A147" s="17" t="e" vm="83">
        <f>_xlfn.XLOOKUP(C147,Prijslijst!B410:B414,Prijslijst!I410:I414,0)</f>
        <v>#VALUE!</v>
      </c>
      <c r="B147" s="53"/>
      <c r="C147" s="8" t="str">
        <f>_xlfn.XLOOKUP(F147,Prijslijst!G410:G414,Prijslijst!B410:B414,0)</f>
        <v>6851/EA-134</v>
      </c>
      <c r="D147" s="54" t="e" vm="3">
        <v>#VALUE!</v>
      </c>
      <c r="E147" s="54" t="e" vm="4">
        <v>#VALUE!</v>
      </c>
      <c r="F147" s="41" t="s">
        <v>1695</v>
      </c>
      <c r="G147" s="17"/>
      <c r="H147" s="17"/>
      <c r="I147" s="13" t="str">
        <f>VLOOKUP(C147,Prijslijst!$B$1:$H$9182,7,FALSE)</f>
        <v>2CKA006800A3087</v>
      </c>
      <c r="J147" s="20">
        <f>VLOOKUP(C147,Prijslijst!$B$1:$C$9182,2,FALSE)</f>
        <v>19.8</v>
      </c>
      <c r="K147" s="20" t="str">
        <f>VLOOKUP(C147,Prijslijst!$B$1:$F$9182,5,FALSE)</f>
        <v>AH</v>
      </c>
      <c r="L147" s="20">
        <f>J147*B147</f>
        <v>0</v>
      </c>
      <c r="M147" s="28"/>
      <c r="N147" s="8"/>
      <c r="O147" s="8"/>
      <c r="P147" s="8"/>
    </row>
    <row r="148" spans="1:16" s="4" customFormat="1" ht="3" customHeight="1" x14ac:dyDescent="0.4">
      <c r="A148" s="8"/>
      <c r="B148" s="17"/>
      <c r="C148" s="8"/>
      <c r="D148" s="8"/>
      <c r="E148" s="8"/>
      <c r="F148" s="8"/>
      <c r="G148" s="17"/>
      <c r="H148" s="17"/>
      <c r="I148" s="8"/>
      <c r="J148" s="20"/>
      <c r="K148" s="8"/>
      <c r="L148" s="20"/>
      <c r="M148" s="28"/>
      <c r="N148" s="8"/>
      <c r="O148" s="8"/>
      <c r="P148" s="8"/>
    </row>
    <row r="149" spans="1:16" s="4" customFormat="1" ht="13.5" customHeight="1" x14ac:dyDescent="0.4">
      <c r="A149" s="17" t="e" vm="84">
        <f>_xlfn.XLOOKUP(C149,Prijslijst!B:B,Prijslijst!I:I,0)</f>
        <v>#VALUE!</v>
      </c>
      <c r="B149" s="51"/>
      <c r="C149" s="41" t="s">
        <v>548</v>
      </c>
      <c r="D149" s="54" t="e" vm="3">
        <v>#VALUE!</v>
      </c>
      <c r="E149" s="54" t="e" vm="4">
        <v>#VALUE!</v>
      </c>
      <c r="F149" s="8" t="s">
        <v>1176</v>
      </c>
      <c r="G149" s="17"/>
      <c r="H149" s="17" t="e" vm="5">
        <v>#VALUE!</v>
      </c>
      <c r="I149" s="13" t="str">
        <f>VLOOKUP(C149,Prijslijst!$B$1:$H$9182,7,FALSE)</f>
        <v>2CKA006220A0388</v>
      </c>
      <c r="J149" s="20">
        <f>VLOOKUP(C149,Prijslijst!$B$1:$C$9182,2,FALSE)</f>
        <v>724</v>
      </c>
      <c r="K149" s="20" t="str">
        <f>VLOOKUP(C149,Prijslijst!$B$1:$F$9182,5,FALSE)</f>
        <v>AQ</v>
      </c>
      <c r="L149" s="20">
        <f>J149*B149</f>
        <v>0</v>
      </c>
      <c r="M149" s="28"/>
      <c r="N149" s="8"/>
      <c r="O149" s="8">
        <f>B149</f>
        <v>0</v>
      </c>
      <c r="P149" s="8"/>
    </row>
    <row r="150" spans="1:16" s="4" customFormat="1" ht="13.5" customHeight="1" x14ac:dyDescent="0.4">
      <c r="A150" s="17" t="e" vm="85">
        <f>_xlfn.XLOOKUP(C150,Prijslijst!B:B,Prijslijst!I:I,0)</f>
        <v>#VALUE!</v>
      </c>
      <c r="B150" s="51"/>
      <c r="C150" s="8" t="s">
        <v>291</v>
      </c>
      <c r="D150" s="54" t="e" vm="3">
        <v>#VALUE!</v>
      </c>
      <c r="E150" s="54" t="e" vm="4">
        <v>#VALUE!</v>
      </c>
      <c r="F150" s="8" t="s">
        <v>1177</v>
      </c>
      <c r="G150" s="17"/>
      <c r="H150" s="17" t="e" vm="74">
        <v>#VALUE!</v>
      </c>
      <c r="I150" s="13" t="str">
        <f>VLOOKUP(C150,Prijslijst!$B$1:$H$9182,7,FALSE)</f>
        <v>2CKA006200A0296</v>
      </c>
      <c r="J150" s="20">
        <f>VLOOKUP(C150,Prijslijst!$B$1:$C$9182,2,FALSE)</f>
        <v>818</v>
      </c>
      <c r="K150" s="20" t="str">
        <f>VLOOKUP(C150,Prijslijst!$B$1:$F$9182,5,FALSE)</f>
        <v>AQ</v>
      </c>
      <c r="L150" s="20">
        <f>J150*B150</f>
        <v>0</v>
      </c>
      <c r="M150" s="28"/>
      <c r="N150" s="8"/>
      <c r="O150" s="8"/>
      <c r="P150" s="8">
        <f>B150</f>
        <v>0</v>
      </c>
    </row>
    <row r="151" spans="1:16" ht="3" customHeight="1" x14ac:dyDescent="0.4">
      <c r="A151" s="16"/>
      <c r="B151" s="16"/>
      <c r="C151" s="15"/>
      <c r="D151" s="35"/>
      <c r="E151" s="35"/>
      <c r="F151" s="15"/>
      <c r="G151" s="17"/>
      <c r="H151" s="17"/>
      <c r="I151" s="13"/>
      <c r="J151" s="20"/>
      <c r="K151" s="20"/>
      <c r="L151" s="20"/>
      <c r="M151" s="28"/>
    </row>
    <row r="152" spans="1:16" s="14" customFormat="1" x14ac:dyDescent="0.25">
      <c r="A152" s="24" t="s">
        <v>1363</v>
      </c>
      <c r="B152" s="24"/>
      <c r="C152" s="24"/>
      <c r="D152" s="24"/>
      <c r="E152" s="24"/>
      <c r="F152" s="37" t="str">
        <f>IF((B162+B163+B175+B176)&gt;0,"Afdekkingen voor het bedieningselement en smartswitch worden automatisch geselecteerd bij deel Busch-free@home afdekkingen!","")</f>
        <v/>
      </c>
      <c r="G152" s="24"/>
      <c r="H152" s="24"/>
      <c r="I152" s="24"/>
      <c r="J152" s="24"/>
      <c r="K152" s="24"/>
      <c r="L152" s="24"/>
      <c r="M152" s="48"/>
      <c r="N152" s="44"/>
      <c r="O152" s="44"/>
      <c r="P152" s="44"/>
    </row>
    <row r="153" spans="1:16" s="34" customFormat="1" ht="7.75" x14ac:dyDescent="0.2">
      <c r="A153" s="31"/>
      <c r="B153" s="32" t="s">
        <v>0</v>
      </c>
      <c r="C153" s="31" t="s">
        <v>1</v>
      </c>
      <c r="D153" s="31"/>
      <c r="E153" s="31"/>
      <c r="F153" s="31" t="s">
        <v>2</v>
      </c>
      <c r="G153" s="30"/>
      <c r="H153" s="30"/>
      <c r="I153" s="31" t="s">
        <v>4</v>
      </c>
      <c r="J153" s="33" t="s">
        <v>5</v>
      </c>
      <c r="K153" s="31" t="s">
        <v>6</v>
      </c>
      <c r="L153" s="33" t="s">
        <v>7</v>
      </c>
      <c r="M153" s="47"/>
      <c r="N153" s="43" t="s">
        <v>3</v>
      </c>
      <c r="O153" s="43" t="s">
        <v>9</v>
      </c>
      <c r="P153" s="43" t="s">
        <v>10</v>
      </c>
    </row>
    <row r="154" spans="1:16" ht="3" customHeight="1" x14ac:dyDescent="0.25">
      <c r="A154" s="15"/>
      <c r="B154" s="16"/>
      <c r="C154" s="15"/>
      <c r="D154" s="15"/>
      <c r="E154" s="15"/>
      <c r="F154" s="15"/>
      <c r="G154" s="17"/>
      <c r="H154" s="17"/>
      <c r="I154" s="15"/>
      <c r="J154" s="18"/>
      <c r="K154" s="15"/>
      <c r="L154" s="18"/>
      <c r="M154" s="28"/>
    </row>
    <row r="155" spans="1:16" s="4" customFormat="1" ht="13.5" customHeight="1" x14ac:dyDescent="0.4">
      <c r="A155" s="17" t="e" vm="86">
        <f>_xlfn.XLOOKUP(C155,Prijslijst!B:B,Prijslijst!I:I,0)</f>
        <v>#VALUE!</v>
      </c>
      <c r="B155" s="51"/>
      <c r="C155" s="8" t="s">
        <v>1209</v>
      </c>
      <c r="D155" s="54" t="e" vm="3">
        <v>#VALUE!</v>
      </c>
      <c r="E155" s="54" t="e" vm="4">
        <v>#VALUE!</v>
      </c>
      <c r="F155" s="8" t="s">
        <v>1215</v>
      </c>
      <c r="G155" s="17"/>
      <c r="H155" s="17"/>
      <c r="I155" s="13" t="str">
        <f>VLOOKUP(C155,Prijslijst!$B$1:$H$9182,7,FALSE)</f>
        <v>2CKA006800A3041</v>
      </c>
      <c r="J155" s="20">
        <f>VLOOKUP(C155,Prijslijst!$B$1:$C$9182,2,FALSE)</f>
        <v>105</v>
      </c>
      <c r="K155" s="20" t="str">
        <f>VLOOKUP(C155,Prijslijst!$B$1:$F$9182,5,FALSE)</f>
        <v>AH</v>
      </c>
      <c r="L155" s="20">
        <f t="shared" ref="L155:L160" si="4">J155*B155</f>
        <v>0</v>
      </c>
      <c r="M155" s="28"/>
      <c r="N155" s="8"/>
      <c r="O155" s="8"/>
      <c r="P155" s="8"/>
    </row>
    <row r="156" spans="1:16" s="4" customFormat="1" ht="13.5" customHeight="1" x14ac:dyDescent="0.4">
      <c r="A156" s="17" t="e" vm="87">
        <f>_xlfn.XLOOKUP(C156,Prijslijst!B:B,Prijslijst!I:I,0)</f>
        <v>#VALUE!</v>
      </c>
      <c r="B156" s="51"/>
      <c r="C156" s="8" t="s">
        <v>1210</v>
      </c>
      <c r="D156" s="54" t="e" vm="3">
        <v>#VALUE!</v>
      </c>
      <c r="E156" s="54" t="e" vm="4">
        <v>#VALUE!</v>
      </c>
      <c r="F156" s="8" t="s">
        <v>1216</v>
      </c>
      <c r="G156" s="17"/>
      <c r="H156" s="17"/>
      <c r="I156" s="13" t="str">
        <f>VLOOKUP(C156,Prijslijst!$B$1:$H$9182,7,FALSE)</f>
        <v>2CKA006800A3044</v>
      </c>
      <c r="J156" s="20">
        <f>VLOOKUP(C156,Prijslijst!$B$1:$C$9182,2,FALSE)</f>
        <v>118</v>
      </c>
      <c r="K156" s="20" t="str">
        <f>VLOOKUP(C156,Prijslijst!$B$1:$F$9182,5,FALSE)</f>
        <v>AH</v>
      </c>
      <c r="L156" s="20">
        <f t="shared" si="4"/>
        <v>0</v>
      </c>
      <c r="M156" s="28"/>
      <c r="N156" s="8"/>
      <c r="O156" s="8"/>
      <c r="P156" s="8"/>
    </row>
    <row r="157" spans="1:16" s="4" customFormat="1" ht="13.5" customHeight="1" x14ac:dyDescent="0.4">
      <c r="A157" s="17" t="e" vm="88">
        <f>_xlfn.XLOOKUP(C157,Prijslijst!B:B,Prijslijst!I:I,0)</f>
        <v>#VALUE!</v>
      </c>
      <c r="B157" s="51"/>
      <c r="C157" s="8" t="s">
        <v>1211</v>
      </c>
      <c r="D157" s="54" t="e" vm="3">
        <v>#VALUE!</v>
      </c>
      <c r="E157" s="54" t="e" vm="4">
        <v>#VALUE!</v>
      </c>
      <c r="F157" s="8" t="s">
        <v>1228</v>
      </c>
      <c r="G157" s="17"/>
      <c r="H157" s="17"/>
      <c r="I157" s="13" t="str">
        <f>VLOOKUP(C157,Prijslijst!$B$1:$H$9182,7,FALSE)</f>
        <v>2CKA006800A3047</v>
      </c>
      <c r="J157" s="20">
        <f>VLOOKUP(C157,Prijslijst!$B$1:$C$9182,2,FALSE)</f>
        <v>97.1</v>
      </c>
      <c r="K157" s="20" t="str">
        <f>VLOOKUP(C157,Prijslijst!$B$1:$F$9182,5,FALSE)</f>
        <v>AH</v>
      </c>
      <c r="L157" s="20">
        <f t="shared" si="4"/>
        <v>0</v>
      </c>
      <c r="M157" s="28"/>
      <c r="N157" s="8"/>
      <c r="O157" s="8"/>
      <c r="P157" s="8"/>
    </row>
    <row r="158" spans="1:16" s="4" customFormat="1" ht="13.5" customHeight="1" x14ac:dyDescent="0.4">
      <c r="A158" s="17" t="e" vm="89">
        <f>_xlfn.XLOOKUP(C158,Prijslijst!B:B,Prijslijst!I:I,0)</f>
        <v>#VALUE!</v>
      </c>
      <c r="B158" s="51"/>
      <c r="C158" s="8" t="s">
        <v>1212</v>
      </c>
      <c r="D158" s="54" t="e" vm="3">
        <v>#VALUE!</v>
      </c>
      <c r="E158" s="54" t="e" vm="4">
        <v>#VALUE!</v>
      </c>
      <c r="F158" s="8" t="s">
        <v>1217</v>
      </c>
      <c r="G158" s="17"/>
      <c r="H158" s="17"/>
      <c r="I158" s="13" t="str">
        <f>VLOOKUP(C158,Prijslijst!$B$1:$H$9182,7,FALSE)</f>
        <v>2CKA006500A0012</v>
      </c>
      <c r="J158" s="20">
        <f>VLOOKUP(C158,Prijslijst!$B$1:$C$9182,2,FALSE)</f>
        <v>103</v>
      </c>
      <c r="K158" s="20" t="str">
        <f>VLOOKUP(C158,Prijslijst!$B$1:$F$9182,5,FALSE)</f>
        <v>AH</v>
      </c>
      <c r="L158" s="20">
        <f t="shared" si="4"/>
        <v>0</v>
      </c>
      <c r="M158" s="28"/>
      <c r="N158" s="8"/>
      <c r="O158" s="8"/>
      <c r="P158" s="8"/>
    </row>
    <row r="159" spans="1:16" s="4" customFormat="1" ht="13.5" customHeight="1" x14ac:dyDescent="0.4">
      <c r="A159" s="17" t="e" vm="90">
        <f>_xlfn.XLOOKUP(C159,Prijslijst!B:B,Prijslijst!I:I,0)</f>
        <v>#VALUE!</v>
      </c>
      <c r="B159" s="51"/>
      <c r="C159" s="8" t="s">
        <v>1213</v>
      </c>
      <c r="D159" s="54" t="e" vm="3">
        <v>#VALUE!</v>
      </c>
      <c r="E159" s="54" t="e" vm="4">
        <v>#VALUE!</v>
      </c>
      <c r="F159" s="8" t="s">
        <v>1218</v>
      </c>
      <c r="G159" s="17"/>
      <c r="H159" s="17"/>
      <c r="I159" s="13" t="str">
        <f>VLOOKUP(C159,Prijslijst!$B$1:$H$9182,7,FALSE)</f>
        <v>2CKA006400A0095</v>
      </c>
      <c r="J159" s="20">
        <f>VLOOKUP(C159,Prijslijst!$B$1:$C$9182,2,FALSE)</f>
        <v>129</v>
      </c>
      <c r="K159" s="20" t="str">
        <f>VLOOKUP(C159,Prijslijst!$B$1:$F$9182,5,FALSE)</f>
        <v>AH</v>
      </c>
      <c r="L159" s="20">
        <f t="shared" si="4"/>
        <v>0</v>
      </c>
      <c r="M159" s="28"/>
      <c r="N159" s="8"/>
      <c r="O159" s="8"/>
      <c r="P159" s="8"/>
    </row>
    <row r="160" spans="1:16" s="4" customFormat="1" ht="13.5" customHeight="1" x14ac:dyDescent="0.4">
      <c r="A160" s="17" t="e" vm="91">
        <f>_xlfn.XLOOKUP(C160,Prijslijst!B:B,Prijslijst!I:I,0)</f>
        <v>#VALUE!</v>
      </c>
      <c r="B160" s="51"/>
      <c r="C160" s="8" t="s">
        <v>1214</v>
      </c>
      <c r="D160" s="54" t="e" vm="3">
        <v>#VALUE!</v>
      </c>
      <c r="E160" s="54" t="e" vm="4">
        <v>#VALUE!</v>
      </c>
      <c r="F160" s="8" t="s">
        <v>1219</v>
      </c>
      <c r="G160" s="17"/>
      <c r="H160" s="17"/>
      <c r="I160" s="13" t="str">
        <f>VLOOKUP(C160,Prijslijst!$B$1:$H$9182,7,FALSE)</f>
        <v>2CKA006800A3050</v>
      </c>
      <c r="J160" s="20">
        <f>VLOOKUP(C160,Prijslijst!$B$1:$C$9182,2,FALSE)</f>
        <v>51.6</v>
      </c>
      <c r="K160" s="20" t="str">
        <f>VLOOKUP(C160,Prijslijst!$B$1:$F$9182,5,FALSE)</f>
        <v>AH</v>
      </c>
      <c r="L160" s="20">
        <f t="shared" si="4"/>
        <v>0</v>
      </c>
      <c r="M160" s="28"/>
      <c r="N160" s="8"/>
      <c r="O160" s="8"/>
      <c r="P160" s="8"/>
    </row>
    <row r="161" spans="1:16" s="4" customFormat="1" ht="5.05" customHeight="1" x14ac:dyDescent="0.4">
      <c r="A161" s="8"/>
      <c r="B161" s="36" t="s">
        <v>1156</v>
      </c>
      <c r="C161" s="8"/>
      <c r="D161" s="8"/>
      <c r="E161" s="8"/>
      <c r="F161" s="8"/>
      <c r="G161" s="17"/>
      <c r="H161" s="17"/>
      <c r="I161" s="8"/>
      <c r="J161" s="20"/>
      <c r="K161" s="8"/>
      <c r="L161" s="20"/>
      <c r="M161" s="28"/>
      <c r="N161" s="8"/>
      <c r="O161" s="8"/>
      <c r="P161" s="8"/>
    </row>
    <row r="162" spans="1:16" s="4" customFormat="1" ht="13.5" customHeight="1" x14ac:dyDescent="0.4">
      <c r="A162" s="17" t="e" vm="92">
        <f>_xlfn.XLOOKUP(C162,Prijslijst!B:B,Prijslijst!I:I,0)</f>
        <v>#VALUE!</v>
      </c>
      <c r="B162" s="51"/>
      <c r="C162" s="8" t="s">
        <v>285</v>
      </c>
      <c r="D162" s="54" t="e" vm="3">
        <v>#VALUE!</v>
      </c>
      <c r="E162" s="54" t="e" vm="4">
        <v>#VALUE!</v>
      </c>
      <c r="F162" s="8" t="s">
        <v>1220</v>
      </c>
      <c r="G162" s="17"/>
      <c r="H162" s="17" t="e" vm="74">
        <v>#VALUE!</v>
      </c>
      <c r="I162" s="13" t="str">
        <f>VLOOKUP(C162,Prijslijst!$B$1:$H$9182,7,TRUE)</f>
        <v>2CKA006200A0280</v>
      </c>
      <c r="J162" s="20">
        <f>VLOOKUP(C162,Prijslijst!$B$1:$C$9182,2,FALSE)</f>
        <v>65.3</v>
      </c>
      <c r="K162" s="20" t="str">
        <f>VLOOKUP(C162,Prijslijst!$B$1:$F$9182,5,FALSE)</f>
        <v>AQ</v>
      </c>
      <c r="L162" s="20">
        <f>J162*B162</f>
        <v>0</v>
      </c>
      <c r="M162" s="28"/>
      <c r="N162" s="8"/>
      <c r="O162" s="8"/>
      <c r="P162" s="8">
        <f>B162</f>
        <v>0</v>
      </c>
    </row>
    <row r="163" spans="1:16" s="4" customFormat="1" ht="13.5" customHeight="1" x14ac:dyDescent="0.4">
      <c r="A163" s="17" t="e" vm="93">
        <f>_xlfn.XLOOKUP(C163,Prijslijst!B:B,Prijslijst!I:I,0)</f>
        <v>#VALUE!</v>
      </c>
      <c r="B163" s="51"/>
      <c r="C163" s="8" t="s">
        <v>288</v>
      </c>
      <c r="D163" s="54" t="e" vm="3">
        <v>#VALUE!</v>
      </c>
      <c r="E163" s="54" t="e" vm="4">
        <v>#VALUE!</v>
      </c>
      <c r="F163" s="8" t="s">
        <v>1221</v>
      </c>
      <c r="G163" s="17"/>
      <c r="H163" s="17" t="e" vm="74">
        <v>#VALUE!</v>
      </c>
      <c r="I163" s="13" t="str">
        <f>VLOOKUP(C163,Prijslijst!$B$1:$H$9182,7,TRUE)</f>
        <v>2CKA006200A0282</v>
      </c>
      <c r="J163" s="20">
        <f>VLOOKUP(C163,Prijslijst!$B$1:$C$9182,2,FALSE)</f>
        <v>77.400000000000006</v>
      </c>
      <c r="K163" s="20" t="str">
        <f>VLOOKUP(C163,Prijslijst!$B$1:$F$9182,5,FALSE)</f>
        <v>AQ</v>
      </c>
      <c r="L163" s="20">
        <f>J163*B163</f>
        <v>0</v>
      </c>
      <c r="M163" s="28"/>
      <c r="N163" s="8"/>
      <c r="O163" s="8"/>
      <c r="P163" s="8">
        <f>B163</f>
        <v>0</v>
      </c>
    </row>
    <row r="164" spans="1:16" s="4" customFormat="1" ht="3" customHeight="1" x14ac:dyDescent="0.4">
      <c r="A164" s="8"/>
      <c r="B164" s="17"/>
      <c r="C164" s="8"/>
      <c r="D164" s="8"/>
      <c r="E164" s="8"/>
      <c r="F164" s="8"/>
      <c r="G164" s="17"/>
      <c r="H164" s="17"/>
      <c r="I164" s="8"/>
      <c r="J164" s="20"/>
      <c r="K164" s="8"/>
      <c r="L164" s="20"/>
      <c r="M164" s="28"/>
      <c r="N164" s="8"/>
      <c r="O164" s="8"/>
      <c r="P164" s="8"/>
    </row>
    <row r="165" spans="1:16" s="4" customFormat="1" ht="13.5" customHeight="1" x14ac:dyDescent="0.4">
      <c r="A165" s="17" t="e" vm="94">
        <f>_xlfn.XLOOKUP(C165,Prijslijst!B324:B337,Prijslijst!I324:I337,0)</f>
        <v>#VALUE!</v>
      </c>
      <c r="B165" s="51"/>
      <c r="C165" s="8" t="str">
        <f>_xlfn.XLOOKUP(F165,Prijslijst!G324:G337,Prijslijst!B324:B337,0)</f>
        <v>62762-914-WL</v>
      </c>
      <c r="D165" s="54" t="e" vm="3">
        <v>#VALUE!</v>
      </c>
      <c r="E165" s="54" t="e" vm="4">
        <v>#VALUE!</v>
      </c>
      <c r="F165" s="41" t="s">
        <v>1641</v>
      </c>
      <c r="G165" s="17"/>
      <c r="H165" s="17" t="e" vm="74">
        <v>#VALUE!</v>
      </c>
      <c r="I165" s="13" t="str">
        <f>VLOOKUP(C165,Prijslijst!$B$1:$H$9182,7,FALSE)</f>
        <v>2CKA006200A0164</v>
      </c>
      <c r="J165" s="20">
        <f>VLOOKUP(C165,Prijslijst!$B$1:$C$9182,2,FALSE)</f>
        <v>129</v>
      </c>
      <c r="K165" s="20" t="str">
        <f>VLOOKUP(C165,Prijslijst!$B$1:$F$9182,5,FALSE)</f>
        <v>AQ</v>
      </c>
      <c r="L165" s="20">
        <f>J165*B165</f>
        <v>0</v>
      </c>
      <c r="M165" s="28"/>
      <c r="N165" s="8"/>
      <c r="O165" s="8"/>
      <c r="P165" s="8">
        <f>B165</f>
        <v>0</v>
      </c>
    </row>
    <row r="166" spans="1:16" s="4" customFormat="1" ht="13.5" customHeight="1" x14ac:dyDescent="0.4">
      <c r="A166" s="17" t="e" vm="95">
        <f>_xlfn.XLOOKUP(C166,Prijslijst!B338:B351,Prijslijst!I338:I351,0)</f>
        <v>#VALUE!</v>
      </c>
      <c r="B166" s="51"/>
      <c r="C166" s="8" t="str">
        <f>_xlfn.XLOOKUP(F166,Prijslijst!G338:G351,Prijslijst!B338:B351,0)</f>
        <v>62764-914-WL</v>
      </c>
      <c r="D166" s="54" t="e" vm="3">
        <v>#VALUE!</v>
      </c>
      <c r="E166" s="54" t="e" vm="4">
        <v>#VALUE!</v>
      </c>
      <c r="F166" s="41" t="s">
        <v>1653</v>
      </c>
      <c r="G166" s="17"/>
      <c r="H166" s="17" t="e" vm="74">
        <v>#VALUE!</v>
      </c>
      <c r="I166" s="13" t="str">
        <f>VLOOKUP(C166,Prijslijst!$B$1:$H$9182,7,FALSE)</f>
        <v>2CKA006200A0232</v>
      </c>
      <c r="J166" s="20">
        <f>VLOOKUP(C166,Prijslijst!$B$1:$C$9182,2,FALSE)</f>
        <v>129</v>
      </c>
      <c r="K166" s="20" t="str">
        <f>VLOOKUP(C166,Prijslijst!$B$1:$F$9182,5,FALSE)</f>
        <v>AQ</v>
      </c>
      <c r="L166" s="20">
        <f>J166*B166</f>
        <v>0</v>
      </c>
      <c r="M166" s="28"/>
      <c r="N166" s="8"/>
      <c r="O166" s="8"/>
      <c r="P166" s="8">
        <f>B166</f>
        <v>0</v>
      </c>
    </row>
    <row r="167" spans="1:16" s="4" customFormat="1" ht="3" customHeight="1" x14ac:dyDescent="0.4">
      <c r="A167" s="17"/>
      <c r="B167" s="17"/>
      <c r="C167" s="8"/>
      <c r="D167" s="8"/>
      <c r="E167" s="8"/>
      <c r="F167" s="8"/>
      <c r="G167" s="17"/>
      <c r="H167" s="17"/>
      <c r="I167" s="8"/>
      <c r="J167" s="20"/>
      <c r="K167" s="8"/>
      <c r="L167" s="20"/>
      <c r="M167" s="28"/>
      <c r="N167" s="8"/>
      <c r="O167" s="8"/>
      <c r="P167" s="8"/>
    </row>
    <row r="168" spans="1:16" s="4" customFormat="1" ht="13.5" customHeight="1" x14ac:dyDescent="0.4">
      <c r="A168" s="17" t="e" vm="96">
        <f>_xlfn.XLOOKUP(C168,Prijslijst!B:B,Prijslijst!I:I,0)</f>
        <v>#VALUE!</v>
      </c>
      <c r="B168" s="51"/>
      <c r="C168" s="8" t="s">
        <v>1229</v>
      </c>
      <c r="D168" s="54" t="e" vm="3">
        <v>#VALUE!</v>
      </c>
      <c r="E168" s="54" t="e" vm="4">
        <v>#VALUE!</v>
      </c>
      <c r="F168" s="8" t="s">
        <v>1231</v>
      </c>
      <c r="G168" s="17"/>
      <c r="H168" s="17" t="e" vm="74">
        <v>#VALUE!</v>
      </c>
      <c r="I168" s="13" t="str">
        <f>VLOOKUP(C168,Prijslijst!$B$1:$H$9182,7,TRUE)</f>
        <v>2CKA006710A0032</v>
      </c>
      <c r="J168" s="20">
        <f>VLOOKUP(C168,Prijslijst!$B$1:$C$9182,2,FALSE)</f>
        <v>67.599999999999994</v>
      </c>
      <c r="K168" s="20" t="str">
        <f>VLOOKUP(C168,Prijslijst!$B$1:$F$9182,5,FALSE)</f>
        <v>AQ</v>
      </c>
      <c r="L168" s="20">
        <f t="shared" ref="L168:L173" si="5">J168*B168</f>
        <v>0</v>
      </c>
      <c r="M168" s="28"/>
      <c r="N168" s="8"/>
      <c r="O168" s="8"/>
      <c r="P168" s="8">
        <f>B168</f>
        <v>0</v>
      </c>
    </row>
    <row r="169" spans="1:16" s="4" customFormat="1" ht="13.5" customHeight="1" x14ac:dyDescent="0.4">
      <c r="A169" s="17" t="e" vm="96">
        <f>_xlfn.XLOOKUP(C169,Prijslijst!B353,Prijslijst!I353,0)</f>
        <v>#VALUE!</v>
      </c>
      <c r="B169" s="51"/>
      <c r="C169" s="8" t="s">
        <v>2795</v>
      </c>
      <c r="D169" s="35" t="e" vm="3">
        <v>#VALUE!</v>
      </c>
      <c r="E169" s="35" t="e" vm="4">
        <v>#VALUE!</v>
      </c>
      <c r="F169" s="8" t="s">
        <v>2801</v>
      </c>
      <c r="G169" s="17"/>
      <c r="H169" s="17" t="e" vm="74">
        <v>#VALUE!</v>
      </c>
      <c r="I169" s="13" t="str">
        <f>_xlfn.XLOOKUP(C169,Prijslijst!B353,Prijslijst!A353,0)</f>
        <v>2CKA006710A0056</v>
      </c>
      <c r="J169" s="20">
        <f>VLOOKUP(C169,Prijslijst!$B$1:$C$9182,2,FALSE)</f>
        <v>91.3</v>
      </c>
      <c r="K169" s="20" t="str">
        <f>VLOOKUP(C169,Prijslijst!$B$1:$F$9182,5,FALSE)</f>
        <v>AQ</v>
      </c>
      <c r="L169" s="20">
        <f t="shared" si="5"/>
        <v>0</v>
      </c>
      <c r="M169" s="28"/>
      <c r="N169" s="8"/>
      <c r="O169" s="8"/>
      <c r="P169" s="8">
        <f>B169</f>
        <v>0</v>
      </c>
    </row>
    <row r="170" spans="1:16" s="4" customFormat="1" ht="13.5" customHeight="1" x14ac:dyDescent="0.4">
      <c r="A170" s="17" t="e" vm="97">
        <f>_xlfn.XLOOKUP(C170,Prijslijst!B:B,Prijslijst!I:I,0)</f>
        <v>#VALUE!</v>
      </c>
      <c r="B170" s="51"/>
      <c r="C170" s="8" t="s">
        <v>1230</v>
      </c>
      <c r="D170" s="54" t="e" vm="3">
        <v>#VALUE!</v>
      </c>
      <c r="E170" s="54" t="e" vm="4">
        <v>#VALUE!</v>
      </c>
      <c r="F170" s="8" t="s">
        <v>1237</v>
      </c>
      <c r="G170" s="17"/>
      <c r="H170" s="17" t="e" vm="74">
        <v>#VALUE!</v>
      </c>
      <c r="I170" s="13" t="str">
        <f>VLOOKUP(C170,Prijslijst!$B$1:$H$9182,7,TRUE)</f>
        <v>2CKA006710A0036</v>
      </c>
      <c r="J170" s="20">
        <f>VLOOKUP(C170,Prijslijst!$B$1:$C$9182,2,FALSE)</f>
        <v>78</v>
      </c>
      <c r="K170" s="20" t="str">
        <f>VLOOKUP(C170,Prijslijst!$B$1:$F$9182,5,FALSE)</f>
        <v>AQ</v>
      </c>
      <c r="L170" s="20">
        <f t="shared" si="5"/>
        <v>0</v>
      </c>
      <c r="M170" s="28"/>
      <c r="N170" s="8"/>
      <c r="O170" s="8"/>
      <c r="P170" s="8">
        <f>B170</f>
        <v>0</v>
      </c>
    </row>
    <row r="171" spans="1:16" s="4" customFormat="1" ht="13.5" customHeight="1" x14ac:dyDescent="0.4">
      <c r="A171" s="17" t="e" vm="98">
        <f>_xlfn.XLOOKUP(C171,Prijslijst!B:B,Prijslijst!I:I,0)</f>
        <v>#VALUE!</v>
      </c>
      <c r="B171" s="51"/>
      <c r="C171" s="8" t="s">
        <v>954</v>
      </c>
      <c r="D171" s="54" t="e" vm="3">
        <v>#VALUE!</v>
      </c>
      <c r="E171" s="54" t="e" vm="4">
        <v>#VALUE!</v>
      </c>
      <c r="F171" s="8" t="s">
        <v>1232</v>
      </c>
      <c r="G171" s="17"/>
      <c r="H171" s="17" t="e" vm="74">
        <v>#VALUE!</v>
      </c>
      <c r="I171" s="13" t="str">
        <f>VLOOKUP(C171,Prijslijst!$B$1:$H$9182,7,FALSE)</f>
        <v>2CKA006710A0040</v>
      </c>
      <c r="J171" s="20">
        <f>VLOOKUP(C171,Prijslijst!$B$1:$C$9182,2,FALSE)</f>
        <v>78</v>
      </c>
      <c r="K171" s="20" t="str">
        <f>VLOOKUP(C171,Prijslijst!$B$1:$F$9182,5,FALSE)</f>
        <v>AQ</v>
      </c>
      <c r="L171" s="20">
        <f t="shared" si="5"/>
        <v>0</v>
      </c>
      <c r="M171" s="28"/>
      <c r="N171" s="8"/>
      <c r="O171" s="8"/>
      <c r="P171" s="8">
        <f>B171</f>
        <v>0</v>
      </c>
    </row>
    <row r="172" spans="1:16" s="4" customFormat="1" ht="13.5" customHeight="1" x14ac:dyDescent="0.4">
      <c r="A172" s="17" t="e" vm="99">
        <f>_xlfn.XLOOKUP(C172,Prijslijst!B354,Prijslijst!I354,0)</f>
        <v>#VALUE!</v>
      </c>
      <c r="B172" s="51"/>
      <c r="C172" s="8" t="s">
        <v>2799</v>
      </c>
      <c r="D172" s="35" t="e" vm="3">
        <v>#VALUE!</v>
      </c>
      <c r="E172" s="35" t="e" vm="4">
        <v>#VALUE!</v>
      </c>
      <c r="F172" s="8" t="s">
        <v>2802</v>
      </c>
      <c r="G172" s="17"/>
      <c r="H172" s="17" t="e" vm="74">
        <v>#VALUE!</v>
      </c>
      <c r="I172" s="13" t="str">
        <f>VLOOKUP(C172,Prijslijst!$B$1:$H$9182,7,FALSE)</f>
        <v>2CKA006710A0042</v>
      </c>
      <c r="J172" s="20">
        <f>VLOOKUP(C172,Prijslijst!$B$1:$C$9182,2,FALSE)</f>
        <v>61.2</v>
      </c>
      <c r="K172" s="20" t="str">
        <f>VLOOKUP(C172,Prijslijst!$B$1:$F$9182,5,FALSE)</f>
        <v>AQ</v>
      </c>
      <c r="L172" s="20">
        <f t="shared" si="5"/>
        <v>0</v>
      </c>
      <c r="M172" s="28"/>
      <c r="N172" s="8"/>
      <c r="O172" s="8"/>
      <c r="P172" s="8">
        <f>B172</f>
        <v>0</v>
      </c>
    </row>
    <row r="173" spans="1:16" s="4" customFormat="1" ht="13.5" customHeight="1" x14ac:dyDescent="0.4">
      <c r="A173" s="17" t="e" vm="100">
        <f>_xlfn.XLOOKUP(C173,Prijslijst!B:B,Prijslijst!I:I,0)</f>
        <v>#VALUE!</v>
      </c>
      <c r="B173" s="51"/>
      <c r="C173" s="8" t="s">
        <v>1365</v>
      </c>
      <c r="D173" s="54" t="e" vm="3">
        <v>#VALUE!</v>
      </c>
      <c r="E173" s="54" t="e" vm="4">
        <v>#VALUE!</v>
      </c>
      <c r="F173" s="8" t="s">
        <v>1366</v>
      </c>
      <c r="G173" s="17"/>
      <c r="H173" s="17"/>
      <c r="I173" s="13" t="str">
        <f>VLOOKUP(C173,Prijslijst!$B$1:$H$9182,7,TRUE)</f>
        <v>1SPA007161F0220</v>
      </c>
      <c r="J173" s="20">
        <f>VLOOKUP(C173,Prijslijst!$B$1:$C$9182,2,FALSE)</f>
        <v>4.1900000000000004</v>
      </c>
      <c r="K173" s="20" t="str">
        <f>VLOOKUP(C173,Prijslijst!$B$1:$F$9182,5,FALSE)</f>
        <v>BD</v>
      </c>
      <c r="L173" s="20">
        <f t="shared" si="5"/>
        <v>0</v>
      </c>
      <c r="M173" s="28"/>
      <c r="N173" s="8"/>
      <c r="O173" s="8"/>
      <c r="P173" s="8"/>
    </row>
    <row r="174" spans="1:16" s="4" customFormat="1" ht="3" customHeight="1" x14ac:dyDescent="0.4">
      <c r="A174" s="8"/>
      <c r="B174" s="17"/>
      <c r="C174" s="8"/>
      <c r="D174" s="8"/>
      <c r="E174" s="8"/>
      <c r="F174" s="8"/>
      <c r="G174" s="17"/>
      <c r="H174" s="17"/>
      <c r="I174" s="8"/>
      <c r="J174" s="20"/>
      <c r="K174" s="8"/>
      <c r="L174" s="20"/>
      <c r="M174" s="28"/>
      <c r="N174" s="8"/>
      <c r="O174" s="8"/>
      <c r="P174" s="8"/>
    </row>
    <row r="175" spans="1:16" s="4" customFormat="1" ht="13.5" customHeight="1" x14ac:dyDescent="0.4">
      <c r="A175" s="17" t="e" vm="101">
        <f>_xlfn.XLOOKUP(C175,Prijslijst!B:B,Prijslijst!I:I,0)</f>
        <v>#VALUE!</v>
      </c>
      <c r="B175" s="51"/>
      <c r="C175" s="8" t="s">
        <v>957</v>
      </c>
      <c r="D175" s="54" t="e" vm="3">
        <v>#VALUE!</v>
      </c>
      <c r="E175" s="54" t="e" vm="4">
        <v>#VALUE!</v>
      </c>
      <c r="F175" s="8" t="s">
        <v>1826</v>
      </c>
      <c r="G175" s="17" t="e" vm="102">
        <v>#VALUE!</v>
      </c>
      <c r="H175" s="17" t="e" vm="74">
        <v>#VALUE!</v>
      </c>
      <c r="I175" s="13" t="str">
        <f>VLOOKUP(C175,Prijslijst!$B$1:$H$9182,7,TRUE)</f>
        <v>2CKA006710A0044</v>
      </c>
      <c r="J175" s="20">
        <f>VLOOKUP(C175,Prijslijst!$B$1:$C$9182,2,FALSE)</f>
        <v>71.8</v>
      </c>
      <c r="K175" s="20" t="str">
        <f>VLOOKUP(C175,Prijslijst!$B$1:$F$9182,5,FALSE)</f>
        <v>AQ</v>
      </c>
      <c r="L175" s="20">
        <f>J175*B175</f>
        <v>0</v>
      </c>
      <c r="M175" s="28"/>
      <c r="N175" s="8"/>
      <c r="O175" s="8"/>
      <c r="P175" s="8"/>
    </row>
    <row r="176" spans="1:16" s="4" customFormat="1" ht="13.5" customHeight="1" x14ac:dyDescent="0.4">
      <c r="A176" s="17" t="e" vm="103">
        <f>_xlfn.XLOOKUP(C176,Prijslijst!B:B,Prijslijst!I:I,0)</f>
        <v>#VALUE!</v>
      </c>
      <c r="B176" s="51"/>
      <c r="C176" s="8" t="s">
        <v>960</v>
      </c>
      <c r="D176" s="54" t="e" vm="3">
        <v>#VALUE!</v>
      </c>
      <c r="E176" s="54" t="e" vm="4">
        <v>#VALUE!</v>
      </c>
      <c r="F176" s="8" t="s">
        <v>1827</v>
      </c>
      <c r="G176" s="17" t="e" vm="102">
        <v>#VALUE!</v>
      </c>
      <c r="H176" s="17" t="e" vm="74">
        <v>#VALUE!</v>
      </c>
      <c r="I176" s="13" t="str">
        <f>VLOOKUP(C176,Prijslijst!$B$1:$H$9182,7,TRUE)</f>
        <v>2CKA006710A0046</v>
      </c>
      <c r="J176" s="20">
        <f>VLOOKUP(C176,Prijslijst!$B$1:$C$9182,2,FALSE)</f>
        <v>71.8</v>
      </c>
      <c r="K176" s="20" t="str">
        <f>VLOOKUP(C176,Prijslijst!$B$1:$F$9182,5,FALSE)</f>
        <v>AQ</v>
      </c>
      <c r="L176" s="20">
        <f>J176*B176</f>
        <v>0</v>
      </c>
      <c r="M176" s="28"/>
      <c r="N176" s="8"/>
      <c r="O176" s="8"/>
      <c r="P176" s="8"/>
    </row>
    <row r="177" spans="1:16" s="4" customFormat="1" ht="3" customHeight="1" x14ac:dyDescent="0.4">
      <c r="A177" s="8"/>
      <c r="B177" s="17"/>
      <c r="C177" s="8"/>
      <c r="D177" s="8"/>
      <c r="E177" s="8"/>
      <c r="F177" s="8"/>
      <c r="G177" s="17"/>
      <c r="H177" s="17"/>
      <c r="I177" s="8"/>
      <c r="J177" s="20"/>
      <c r="K177" s="8"/>
      <c r="L177" s="20"/>
      <c r="M177" s="28"/>
      <c r="N177" s="8"/>
      <c r="O177" s="8"/>
      <c r="P177" s="8"/>
    </row>
    <row r="178" spans="1:16" s="4" customFormat="1" ht="13.5" customHeight="1" x14ac:dyDescent="0.4">
      <c r="A178" s="17" t="e" vm="104">
        <f>_xlfn.XLOOKUP(C178,Prijslijst!B62:B63,Prijslijst!I62:I63,0)</f>
        <v>#VALUE!</v>
      </c>
      <c r="B178" s="51"/>
      <c r="C178" s="8" t="str">
        <f>_xlfn.XLOOKUP(F178,Prijslijst!G62:G63,Prijslijst!B62:B63,0)</f>
        <v>6222/2 AP-64-WL</v>
      </c>
      <c r="D178" s="54" t="e" vm="3">
        <v>#VALUE!</v>
      </c>
      <c r="E178" s="54" t="e" vm="4">
        <v>#VALUE!</v>
      </c>
      <c r="F178" s="41" t="s">
        <v>1417</v>
      </c>
      <c r="G178" s="17" t="e" vm="105">
        <v>#VALUE!</v>
      </c>
      <c r="H178" s="17" t="e" vm="6">
        <v>#VALUE!</v>
      </c>
      <c r="I178" s="13" t="str">
        <f>VLOOKUP(C178,Prijslijst!$B$1:$H$9182,7,TRUE)</f>
        <v>2CKA006200A0068</v>
      </c>
      <c r="J178" s="20">
        <f>VLOOKUP(C178,Prijslijst!$B$1:$C$9182,2,FALSE)</f>
        <v>90.5</v>
      </c>
      <c r="K178" s="20" t="str">
        <f>VLOOKUP(C178,Prijslijst!$B$1:$F$9182,5,FALSE)</f>
        <v>AQ</v>
      </c>
      <c r="L178" s="20">
        <f>J178*B178</f>
        <v>0</v>
      </c>
      <c r="M178" s="28"/>
      <c r="N178" s="8"/>
      <c r="O178" s="8"/>
      <c r="P178" s="8"/>
    </row>
    <row r="179" spans="1:16" s="4" customFormat="1" ht="3" customHeight="1" x14ac:dyDescent="0.4">
      <c r="A179" s="17"/>
      <c r="B179" s="17"/>
      <c r="C179" s="8"/>
      <c r="D179" s="8"/>
      <c r="E179" s="8"/>
      <c r="F179" s="8"/>
      <c r="G179" s="17"/>
      <c r="H179" s="17"/>
      <c r="I179" s="8"/>
      <c r="J179" s="20"/>
      <c r="K179" s="8"/>
      <c r="L179" s="20"/>
      <c r="M179" s="28"/>
      <c r="N179" s="8"/>
      <c r="O179" s="8"/>
      <c r="P179" s="8"/>
    </row>
    <row r="180" spans="1:16" s="4" customFormat="1" ht="13.5" customHeight="1" x14ac:dyDescent="0.4">
      <c r="A180" s="17" t="e" vm="106">
        <f>_xlfn.XLOOKUP(C180,Prijslijst!B59:B61,Prijslijst!I59:I61,0)</f>
        <v>#VALUE!</v>
      </c>
      <c r="B180" s="51"/>
      <c r="C180" s="8" t="str">
        <f>_xlfn.XLOOKUP(F180,Prijslijst!G59:G61,Prijslijst!B59:B61,0)</f>
        <v>6222/1 AP-64-WL</v>
      </c>
      <c r="D180" s="54" t="e" vm="3">
        <v>#VALUE!</v>
      </c>
      <c r="E180" s="54" t="e" vm="4">
        <v>#VALUE!</v>
      </c>
      <c r="F180" s="41" t="s">
        <v>1414</v>
      </c>
      <c r="G180" s="17" t="e" vm="105">
        <v>#VALUE!</v>
      </c>
      <c r="H180" s="17" t="e" vm="6">
        <v>#VALUE!</v>
      </c>
      <c r="I180" s="13" t="str">
        <f>VLOOKUP(C180,Prijslijst!$B$1:$H$9182,7,TRUE)</f>
        <v>2CKA006200A0067</v>
      </c>
      <c r="J180" s="20">
        <f>VLOOKUP(C180,Prijslijst!$B$1:$C$9182,2,FALSE)</f>
        <v>83.5</v>
      </c>
      <c r="K180" s="20" t="str">
        <f>VLOOKUP(C180,Prijslijst!$B$1:$F$9182,5,FALSE)</f>
        <v>AQ</v>
      </c>
      <c r="L180" s="20">
        <f>J180*B180</f>
        <v>0</v>
      </c>
      <c r="M180" s="28"/>
      <c r="N180" s="8"/>
      <c r="O180" s="8"/>
      <c r="P180" s="8"/>
    </row>
    <row r="181" spans="1:16" s="4" customFormat="1" ht="3" customHeight="1" x14ac:dyDescent="0.4">
      <c r="A181" s="17"/>
      <c r="B181" s="17"/>
      <c r="C181" s="8"/>
      <c r="D181" s="8"/>
      <c r="E181" s="8"/>
      <c r="F181" s="8"/>
      <c r="G181" s="17"/>
      <c r="H181" s="17"/>
      <c r="I181" s="8"/>
      <c r="J181" s="20"/>
      <c r="K181" s="8"/>
      <c r="L181" s="20"/>
      <c r="M181" s="28"/>
      <c r="N181" s="8"/>
      <c r="O181" s="8"/>
      <c r="P181" s="8"/>
    </row>
    <row r="182" spans="1:16" s="4" customFormat="1" ht="13.5" customHeight="1" x14ac:dyDescent="0.4">
      <c r="A182" s="17" t="e" vm="107">
        <f>_xlfn.XLOOKUP(C182,Prijslijst!B:B,Prijslijst!I:I,0)</f>
        <v>#VALUE!</v>
      </c>
      <c r="B182" s="51"/>
      <c r="C182" s="8" t="s">
        <v>1238</v>
      </c>
      <c r="D182" s="54" t="e" vm="3">
        <v>#VALUE!</v>
      </c>
      <c r="E182" s="54" t="e" vm="4">
        <v>#VALUE!</v>
      </c>
      <c r="F182" s="8" t="s">
        <v>1239</v>
      </c>
      <c r="G182" s="17" t="e" vm="105">
        <v>#VALUE!</v>
      </c>
      <c r="H182" s="17"/>
      <c r="I182" s="13" t="str">
        <f>VLOOKUP(C182,Prijslijst!$B$1:$H$9182,7,TRUE)</f>
        <v>2CKA006800A2718</v>
      </c>
      <c r="J182" s="20">
        <f>VLOOKUP(C182,Prijslijst!$B$1:$C$9182,2,FALSE)</f>
        <v>53.7</v>
      </c>
      <c r="K182" s="20" t="str">
        <f>VLOOKUP(C182,Prijslijst!$B$1:$F$9182,5,FALSE)</f>
        <v>AE</v>
      </c>
      <c r="L182" s="20">
        <f>J182*B182</f>
        <v>0</v>
      </c>
      <c r="M182" s="28"/>
      <c r="N182" s="8"/>
      <c r="O182" s="8"/>
      <c r="P182" s="8"/>
    </row>
    <row r="183" spans="1:16" s="4" customFormat="1" ht="13.5" customHeight="1" x14ac:dyDescent="0.4">
      <c r="A183" s="17" t="e" vm="108">
        <f>_xlfn.XLOOKUP(C183,Prijslijst!B:B,Prijslijst!I:I,0)</f>
        <v>#VALUE!</v>
      </c>
      <c r="B183" s="51"/>
      <c r="C183" s="8" t="s">
        <v>1241</v>
      </c>
      <c r="D183" s="54" t="e" vm="3">
        <v>#VALUE!</v>
      </c>
      <c r="E183" s="54" t="e" vm="4">
        <v>#VALUE!</v>
      </c>
      <c r="F183" s="8" t="s">
        <v>1240</v>
      </c>
      <c r="G183" s="17" t="e" vm="105">
        <v>#VALUE!</v>
      </c>
      <c r="H183" s="17"/>
      <c r="I183" s="13" t="str">
        <f>VLOOKUP(C183,Prijslijst!$B$1:$H$9182,7,TRUE)</f>
        <v>2CKA006800A2869</v>
      </c>
      <c r="J183" s="20">
        <f>VLOOKUP(C183,Prijslijst!$B$1:$C$9182,2,FALSE)</f>
        <v>74.099999999999994</v>
      </c>
      <c r="K183" s="20" t="str">
        <f>VLOOKUP(C183,Prijslijst!$B$1:$F$9182,5,FALSE)</f>
        <v>AE</v>
      </c>
      <c r="L183" s="20">
        <f>J183*B183</f>
        <v>0</v>
      </c>
      <c r="M183" s="28"/>
      <c r="N183" s="8"/>
      <c r="O183" s="8"/>
      <c r="P183" s="8"/>
    </row>
    <row r="184" spans="1:16" s="4" customFormat="1" ht="13.5" customHeight="1" x14ac:dyDescent="0.4">
      <c r="A184" s="17" t="e" vm="109">
        <f>_xlfn.XLOOKUP(C184,Prijslijst!B:B,Prijslijst!I:I,0)</f>
        <v>#VALUE!</v>
      </c>
      <c r="B184" s="5">
        <f>B182</f>
        <v>0</v>
      </c>
      <c r="C184" s="41">
        <v>6828</v>
      </c>
      <c r="D184" s="54" t="e" vm="3">
        <v>#VALUE!</v>
      </c>
      <c r="E184" s="54" t="e" vm="4">
        <v>#VALUE!</v>
      </c>
      <c r="F184" s="8" t="s">
        <v>1243</v>
      </c>
      <c r="G184" s="17"/>
      <c r="H184" s="17" t="e" vm="6">
        <v>#VALUE!</v>
      </c>
      <c r="I184" s="13" t="str">
        <f>VLOOKUP(C184,Prijslijst!$B$1:$H$9182,7,TRUE)</f>
        <v>2CKA006800A2514</v>
      </c>
      <c r="J184" s="20">
        <f>VLOOKUP(C184,Prijslijst!$B$1:$C$9182,2,FALSE)</f>
        <v>78.900000000000006</v>
      </c>
      <c r="K184" s="20" t="str">
        <f>VLOOKUP(C184,Prijslijst!$B$1:$F$9182,5,FALSE)</f>
        <v>AE</v>
      </c>
      <c r="L184" s="20">
        <f>J184*B184</f>
        <v>0</v>
      </c>
      <c r="M184" s="28"/>
      <c r="N184" s="8"/>
      <c r="O184" s="8"/>
      <c r="P184" s="8"/>
    </row>
    <row r="185" spans="1:16" s="4" customFormat="1" ht="13.5" customHeight="1" x14ac:dyDescent="0.4">
      <c r="A185" s="17" t="e" vm="110">
        <f>_xlfn.XLOOKUP(C185,Prijslijst!B:B,Prijslijst!I:I,0)</f>
        <v>#VALUE!</v>
      </c>
      <c r="B185" s="5">
        <f>B183</f>
        <v>0</v>
      </c>
      <c r="C185" s="8" t="s">
        <v>1242</v>
      </c>
      <c r="D185" s="54" t="e" vm="3">
        <v>#VALUE!</v>
      </c>
      <c r="E185" s="54" t="e" vm="4">
        <v>#VALUE!</v>
      </c>
      <c r="F185" s="8" t="s">
        <v>1244</v>
      </c>
      <c r="G185" s="17"/>
      <c r="H185" s="17" t="e" vm="6">
        <v>#VALUE!</v>
      </c>
      <c r="I185" s="13" t="str">
        <f>VLOOKUP(C185,Prijslijst!$B$1:$H$9182,7,TRUE)</f>
        <v>2CKA006800A2871</v>
      </c>
      <c r="J185" s="20">
        <f>VLOOKUP(C185,Prijslijst!$B$1:$C$9182,2,FALSE)</f>
        <v>64.8</v>
      </c>
      <c r="K185" s="20" t="str">
        <f>VLOOKUP(C185,Prijslijst!$B$1:$F$9182,5,FALSE)</f>
        <v>AE</v>
      </c>
      <c r="L185" s="20">
        <f>J185*B185</f>
        <v>0</v>
      </c>
      <c r="M185" s="28"/>
      <c r="N185" s="8"/>
      <c r="O185" s="8"/>
      <c r="P185" s="8"/>
    </row>
    <row r="186" spans="1:16" s="4" customFormat="1" ht="13.5" customHeight="1" x14ac:dyDescent="0.4">
      <c r="A186" s="17" t="e" vm="111">
        <f>_xlfn.XLOOKUP(C186,Prijslijst!B:B,Prijslijst!I:I,0)</f>
        <v>#VALUE!</v>
      </c>
      <c r="B186" s="5">
        <f>(IF(B184+B185,1,0))</f>
        <v>0</v>
      </c>
      <c r="C186" s="8" t="s">
        <v>963</v>
      </c>
      <c r="D186" s="54" t="e" vm="3">
        <v>#VALUE!</v>
      </c>
      <c r="E186" s="54" t="e" vm="4">
        <v>#VALUE!</v>
      </c>
      <c r="F186" s="8" t="s">
        <v>1245</v>
      </c>
      <c r="G186" s="17"/>
      <c r="H186" s="17" t="e" vm="6">
        <v>#VALUE!</v>
      </c>
      <c r="I186" s="13" t="str">
        <f>VLOOKUP(C186,Prijslijst!$B$1:$H$9182,7,TRUE)</f>
        <v>2CKA006200A0967</v>
      </c>
      <c r="J186" s="20">
        <f>VLOOKUP(C186,Prijslijst!$B$1:$C$9182,2,FALSE)</f>
        <v>89.5</v>
      </c>
      <c r="K186" s="20" t="str">
        <f>VLOOKUP(C186,Prijslijst!$B$1:$F$9182,5,FALSE)</f>
        <v>AQ</v>
      </c>
      <c r="L186" s="20">
        <f>J186*B186</f>
        <v>0</v>
      </c>
      <c r="M186" s="28"/>
      <c r="N186" s="8"/>
      <c r="O186" s="8"/>
      <c r="P186" s="8">
        <f>B186</f>
        <v>0</v>
      </c>
    </row>
    <row r="187" spans="1:16" ht="3" customHeight="1" x14ac:dyDescent="0.25">
      <c r="A187" s="15"/>
      <c r="B187" s="16"/>
      <c r="C187" s="15"/>
      <c r="D187" s="15"/>
      <c r="E187" s="15"/>
      <c r="F187" s="15"/>
      <c r="G187" s="17"/>
      <c r="H187" s="17"/>
      <c r="I187" s="15"/>
      <c r="J187" s="18"/>
      <c r="K187" s="15"/>
      <c r="L187" s="18"/>
      <c r="M187" s="28"/>
    </row>
    <row r="188" spans="1:16" x14ac:dyDescent="0.25">
      <c r="A188" s="105" t="s">
        <v>1268</v>
      </c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</row>
    <row r="189" spans="1:16" x14ac:dyDescent="0.25">
      <c r="A189" s="31"/>
      <c r="B189" s="32" t="s">
        <v>0</v>
      </c>
      <c r="C189" s="31" t="s">
        <v>1</v>
      </c>
      <c r="D189" s="31"/>
      <c r="E189" s="31"/>
      <c r="F189" s="31" t="s">
        <v>2</v>
      </c>
      <c r="G189" s="30"/>
      <c r="H189" s="30"/>
      <c r="I189" s="31" t="s">
        <v>4</v>
      </c>
      <c r="J189" s="33" t="s">
        <v>5</v>
      </c>
      <c r="K189" s="31" t="s">
        <v>6</v>
      </c>
      <c r="L189" s="33" t="s">
        <v>7</v>
      </c>
      <c r="M189" s="47"/>
      <c r="N189" s="43" t="s">
        <v>3</v>
      </c>
      <c r="O189" s="43" t="s">
        <v>9</v>
      </c>
      <c r="P189" s="43" t="s">
        <v>10</v>
      </c>
    </row>
    <row r="190" spans="1:16" ht="3" customHeight="1" x14ac:dyDescent="0.25">
      <c r="A190" s="15"/>
      <c r="B190" s="16"/>
      <c r="C190" s="15"/>
      <c r="D190" s="15"/>
      <c r="E190" s="15"/>
      <c r="F190" s="15"/>
      <c r="G190" s="17"/>
      <c r="H190" s="17"/>
      <c r="I190" s="15"/>
      <c r="J190" s="18"/>
      <c r="K190" s="15"/>
      <c r="L190" s="18"/>
      <c r="M190" s="28"/>
    </row>
    <row r="191" spans="1:16" s="4" customFormat="1" ht="14.6" x14ac:dyDescent="0.4">
      <c r="A191" s="17" t="e" vm="112">
        <f>_xlfn.XLOOKUP(C191,Prijslijst!B77:B90,Prijslijst!I77:I90,0)</f>
        <v>#VALUE!</v>
      </c>
      <c r="B191" s="5">
        <f>(B66+B72+B76+B162+B79)-(B194-B201-B205-B209)</f>
        <v>0</v>
      </c>
      <c r="C191" s="8" t="str">
        <f>_xlfn.XLOOKUP(F191,Prijslijst!G77:G90,Prijslijst!B77:B90,0)</f>
        <v>6230-10-914</v>
      </c>
      <c r="D191" s="52" t="e" vm="3">
        <v>#VALUE!</v>
      </c>
      <c r="E191" s="52" t="e" vm="4">
        <v>#VALUE!</v>
      </c>
      <c r="F191" s="41" t="s">
        <v>1439</v>
      </c>
      <c r="G191" s="17"/>
      <c r="H191" s="17"/>
      <c r="I191" s="13" t="str">
        <f>VLOOKUP(C191,Prijslijst!$B$1:$H$9182,7,FALSE)</f>
        <v>2CKA006220A0355</v>
      </c>
      <c r="J191" s="20">
        <f>VLOOKUP(C191,Prijslijst!$B$1:$C$9182,2,FALSE)</f>
        <v>3.44</v>
      </c>
      <c r="K191" s="20" t="str">
        <f>VLOOKUP(C191,Prijslijst!$B$1:$F$9182,5,FALSE)</f>
        <v>AQ</v>
      </c>
      <c r="L191" s="20">
        <f>J191*B191</f>
        <v>0</v>
      </c>
      <c r="M191" s="28"/>
      <c r="N191" s="8"/>
      <c r="O191" s="8"/>
      <c r="P191" s="8"/>
    </row>
    <row r="192" spans="1:16" s="4" customFormat="1" ht="14.6" x14ac:dyDescent="0.4">
      <c r="A192" s="17" t="e" vm="113">
        <f>_xlfn.XLOOKUP(C192,Prijslijst!B91:B104,Prijslijst!I91:I104,0)</f>
        <v>#VALUE!</v>
      </c>
      <c r="B192" s="5">
        <f>(2*(B67+B73+B74+B77+B163+B80))-(B195+B202+B203+B206+B207+B210+B211+B213+B214)</f>
        <v>0</v>
      </c>
      <c r="C192" s="8" t="str">
        <f>_xlfn.XLOOKUP(F192,Prijslijst!G91:G104,Prijslijst!B91:B104,0)</f>
        <v>6230-20-914</v>
      </c>
      <c r="D192" s="52" t="e" vm="3">
        <v>#VALUE!</v>
      </c>
      <c r="E192" s="52" t="e" vm="4">
        <v>#VALUE!</v>
      </c>
      <c r="F192" s="41" t="s">
        <v>1451</v>
      </c>
      <c r="G192" s="17"/>
      <c r="H192" s="17"/>
      <c r="I192" s="13" t="str">
        <f>VLOOKUP(C192,Prijslijst!$B$1:$H$9182,7,FALSE)</f>
        <v>2CKA006220A0360</v>
      </c>
      <c r="J192" s="20">
        <f>VLOOKUP(C192,Prijslijst!$B$1:$C$9182,2,FALSE)</f>
        <v>3.44</v>
      </c>
      <c r="K192" s="20" t="str">
        <f>VLOOKUP(C192,Prijslijst!$B$1:$F$9182,5,FALSE)</f>
        <v>AQ</v>
      </c>
      <c r="L192" s="20">
        <f>J192*B192</f>
        <v>0</v>
      </c>
      <c r="M192" s="28"/>
      <c r="N192" s="8"/>
      <c r="O192" s="8"/>
      <c r="P192" s="8"/>
    </row>
    <row r="193" spans="1:16" s="4" customFormat="1" ht="3" customHeight="1" x14ac:dyDescent="0.4">
      <c r="A193" s="8"/>
      <c r="B193" s="17"/>
      <c r="C193" s="8"/>
      <c r="D193" s="8"/>
      <c r="E193" s="8"/>
      <c r="F193" s="8"/>
      <c r="G193" s="17"/>
      <c r="H193" s="17"/>
      <c r="I193" s="8"/>
      <c r="J193" s="20"/>
      <c r="K193" s="8"/>
      <c r="L193" s="20"/>
      <c r="M193" s="28"/>
      <c r="N193" s="8"/>
      <c r="O193" s="8"/>
      <c r="P193" s="8"/>
    </row>
    <row r="194" spans="1:16" s="4" customFormat="1" ht="14.6" x14ac:dyDescent="0.4">
      <c r="A194" s="17" t="e" vm="114">
        <f>_xlfn.XLOOKUP(C194,Prijslijst!B147:B160,Prijslijst!I147:I160,0)</f>
        <v>#VALUE!</v>
      </c>
      <c r="B194" s="53"/>
      <c r="C194" s="8" t="str">
        <f>_xlfn.XLOOKUP(F194,Prijslijst!G147:G160,Prijslijst!B147:B160,0)</f>
        <v>6232-10-914</v>
      </c>
      <c r="D194" s="52" t="e" vm="3">
        <v>#VALUE!</v>
      </c>
      <c r="E194" s="52" t="e" vm="4">
        <v>#VALUE!</v>
      </c>
      <c r="F194" s="41" t="s">
        <v>1497</v>
      </c>
      <c r="G194" s="17"/>
      <c r="H194" s="17"/>
      <c r="I194" s="13" t="str">
        <f>VLOOKUP(C194,Prijslijst!$B$1:$H$9182,7,FALSE)</f>
        <v>2CKA006220A0357</v>
      </c>
      <c r="J194" s="20">
        <f>VLOOKUP(C194,Prijslijst!$B$1:$C$9182,2,FALSE)</f>
        <v>4.58</v>
      </c>
      <c r="K194" s="20" t="str">
        <f>VLOOKUP(C194,Prijslijst!$B$1:$F$9182,5,FALSE)</f>
        <v>AQ</v>
      </c>
      <c r="L194" s="20">
        <f>J194*B194</f>
        <v>0</v>
      </c>
      <c r="M194" s="28"/>
      <c r="N194" s="8"/>
      <c r="O194" s="8"/>
      <c r="P194" s="8"/>
    </row>
    <row r="195" spans="1:16" s="4" customFormat="1" ht="14.6" x14ac:dyDescent="0.4">
      <c r="A195" s="17" t="e" vm="115">
        <f>_xlfn.XLOOKUP(C195,Prijslijst!B161:B174,Prijslijst!I161:I174,0)</f>
        <v>#VALUE!</v>
      </c>
      <c r="B195" s="53"/>
      <c r="C195" s="8" t="str">
        <f>_xlfn.XLOOKUP(F195,Prijslijst!G161:G174,Prijslijst!B161:B174,0)</f>
        <v>6232-20-914</v>
      </c>
      <c r="D195" s="52" t="e" vm="3">
        <v>#VALUE!</v>
      </c>
      <c r="E195" s="52" t="e" vm="4">
        <v>#VALUE!</v>
      </c>
      <c r="F195" s="41" t="s">
        <v>1509</v>
      </c>
      <c r="G195" s="17"/>
      <c r="H195" s="17"/>
      <c r="I195" s="13" t="str">
        <f>VLOOKUP(C195,Prijslijst!$B$1:$H$9182,7,FALSE)</f>
        <v>2CKA006220A0362</v>
      </c>
      <c r="J195" s="20">
        <f>VLOOKUP(C195,Prijslijst!$B$1:$C$9182,2,FALSE)</f>
        <v>4.4000000000000004</v>
      </c>
      <c r="K195" s="20" t="str">
        <f>VLOOKUP(C195,Prijslijst!$B$1:$F$9182,5,FALSE)</f>
        <v>AQ</v>
      </c>
      <c r="L195" s="20">
        <f>J195*B195</f>
        <v>0</v>
      </c>
      <c r="M195" s="28"/>
      <c r="N195" s="8"/>
      <c r="O195" s="8"/>
      <c r="P195" s="8"/>
    </row>
    <row r="196" spans="1:16" s="4" customFormat="1" ht="3" customHeight="1" x14ac:dyDescent="0.4">
      <c r="A196" s="17"/>
      <c r="B196" s="17"/>
      <c r="C196" s="8"/>
      <c r="D196" s="8"/>
      <c r="E196" s="8"/>
      <c r="F196" s="8"/>
      <c r="G196" s="17"/>
      <c r="H196" s="17"/>
      <c r="I196" s="8"/>
      <c r="J196" s="20"/>
      <c r="K196" s="8"/>
      <c r="L196" s="20"/>
      <c r="M196" s="28"/>
      <c r="N196" s="8"/>
      <c r="O196" s="8"/>
      <c r="P196" s="8"/>
    </row>
    <row r="197" spans="1:16" s="4" customFormat="1" ht="14.6" x14ac:dyDescent="0.4">
      <c r="A197" s="17" t="e" vm="116">
        <f>_xlfn.XLOOKUP(C197,Prijslijst!B259:B272,Prijslijst!I259:I272,0)</f>
        <v>#VALUE!</v>
      </c>
      <c r="B197" s="5">
        <f>B125-B199</f>
        <v>0</v>
      </c>
      <c r="C197" s="8" t="str">
        <f>_xlfn.XLOOKUP(F197,Prijslijst!G259:G272,Prijslijst!B259:B272,0)</f>
        <v>6235-914</v>
      </c>
      <c r="D197" s="52" t="e" vm="3">
        <v>#VALUE!</v>
      </c>
      <c r="E197" s="52" t="e" vm="4">
        <v>#VALUE!</v>
      </c>
      <c r="F197" s="41" t="s">
        <v>1596</v>
      </c>
      <c r="G197" s="17"/>
      <c r="H197" s="17"/>
      <c r="I197" s="13" t="str">
        <f>VLOOKUP(C197,Prijslijst!$B$1:$H$9182,7,FALSE)</f>
        <v>2CKA006220A0368</v>
      </c>
      <c r="J197" s="20">
        <f>VLOOKUP(C197,Prijslijst!$B$1:$C$9182,2,FALSE)</f>
        <v>7.85</v>
      </c>
      <c r="K197" s="20" t="str">
        <f>VLOOKUP(C197,Prijslijst!$B$1:$F$9182,5,FALSE)</f>
        <v>AQ</v>
      </c>
      <c r="L197" s="20">
        <f>J197*B197</f>
        <v>0</v>
      </c>
      <c r="M197" s="28"/>
      <c r="N197" s="8"/>
      <c r="O197" s="8"/>
      <c r="P197" s="8"/>
    </row>
    <row r="198" spans="1:16" s="4" customFormat="1" ht="14.6" x14ac:dyDescent="0.4">
      <c r="A198" s="17" t="e" vm="117">
        <f>_xlfn.XLOOKUP(C198,Prijslijst!B2:B15,Prijslijst!I2:I15,0)</f>
        <v>#VALUE!</v>
      </c>
      <c r="B198" s="5">
        <f>B126+B127+B128</f>
        <v>0</v>
      </c>
      <c r="C198" s="8" t="str">
        <f>_xlfn.XLOOKUP(F198,Prijslijst!G2:G15,Prijslijst!B2:B15,0)</f>
        <v>1794 MDRT-914</v>
      </c>
      <c r="D198" s="52" t="e" vm="3">
        <v>#VALUE!</v>
      </c>
      <c r="E198" s="52" t="e" vm="4">
        <v>#VALUE!</v>
      </c>
      <c r="F198" s="41" t="s">
        <v>1596</v>
      </c>
      <c r="G198" s="17"/>
      <c r="H198" s="17"/>
      <c r="I198" s="13" t="str">
        <f>VLOOKUP(C198,Prijslijst!$B$1:$H$9182,7,FALSE)</f>
        <v>2CKA006430A0412</v>
      </c>
      <c r="J198" s="20">
        <f>VLOOKUP(C198,Prijslijst!$B$1:$C$9182,2,FALSE)</f>
        <v>8.15</v>
      </c>
      <c r="K198" s="20" t="str">
        <f>VLOOKUP(C198,Prijslijst!$B$1:$F$9182,5,FALSE)</f>
        <v>AE</v>
      </c>
      <c r="L198" s="20">
        <f>J198*B198</f>
        <v>0</v>
      </c>
      <c r="M198" s="28"/>
      <c r="N198" s="8"/>
      <c r="O198" s="8"/>
      <c r="P198" s="8"/>
    </row>
    <row r="199" spans="1:16" s="4" customFormat="1" ht="14.6" x14ac:dyDescent="0.4">
      <c r="A199" s="17" t="e" vm="116">
        <f>_xlfn.XLOOKUP(C199,Prijslijst!B273:B283,Prijslijst!I273:I283,0)</f>
        <v>#VALUE!</v>
      </c>
      <c r="B199" s="53"/>
      <c r="C199" s="8" t="str">
        <f>_xlfn.XLOOKUP(F199,Prijslijst!G273:G283,Prijslijst!B273:B283,0)</f>
        <v>6236-914</v>
      </c>
      <c r="D199" s="52" t="e" vm="3">
        <v>#VALUE!</v>
      </c>
      <c r="E199" s="52" t="e" vm="4">
        <v>#VALUE!</v>
      </c>
      <c r="F199" s="41" t="s">
        <v>1605</v>
      </c>
      <c r="G199" s="17"/>
      <c r="H199" s="17"/>
      <c r="I199" s="13" t="str">
        <f>VLOOKUP(C199,Prijslijst!$B$1:$H$9182,7,FALSE)</f>
        <v>2CKA006220A0515</v>
      </c>
      <c r="J199" s="20">
        <f>VLOOKUP(C199,Prijslijst!$B$1:$C$9182,2,FALSE)</f>
        <v>7.85</v>
      </c>
      <c r="K199" s="20" t="str">
        <f>VLOOKUP(C199,Prijslijst!$B$1:$F$9182,5,FALSE)</f>
        <v>AQ</v>
      </c>
      <c r="L199" s="20">
        <f>J199*B199</f>
        <v>0</v>
      </c>
      <c r="M199" s="28"/>
      <c r="N199" s="8"/>
      <c r="O199" s="8"/>
      <c r="P199" s="8"/>
    </row>
    <row r="200" spans="1:16" s="4" customFormat="1" ht="3" customHeight="1" x14ac:dyDescent="0.4">
      <c r="A200" s="17"/>
      <c r="B200" s="17"/>
      <c r="C200" s="8"/>
      <c r="D200" s="8"/>
      <c r="E200" s="8"/>
      <c r="F200" s="8"/>
      <c r="G200" s="17"/>
      <c r="H200" s="17"/>
      <c r="I200" s="8"/>
      <c r="J200" s="20"/>
      <c r="K200" s="8"/>
      <c r="L200" s="20"/>
      <c r="M200" s="28"/>
      <c r="N200" s="8"/>
      <c r="O200" s="8"/>
      <c r="P200" s="8"/>
    </row>
    <row r="201" spans="1:16" s="4" customFormat="1" ht="14.6" x14ac:dyDescent="0.4">
      <c r="A201" s="17" t="e" vm="118">
        <f>_xlfn.XLOOKUP(C201,Prijslijst!B105:B118,Prijslijst!I105:I118,0)</f>
        <v>#VALUE!</v>
      </c>
      <c r="B201" s="53"/>
      <c r="C201" s="8" t="str">
        <f>_xlfn.XLOOKUP(F201,Prijslijst!G105:G118,Prijslijst!B105:B118,0)</f>
        <v>6231-10-914</v>
      </c>
      <c r="D201" s="52" t="e" vm="3">
        <v>#VALUE!</v>
      </c>
      <c r="E201" s="52" t="e" vm="4">
        <v>#VALUE!</v>
      </c>
      <c r="F201" s="41" t="s">
        <v>1463</v>
      </c>
      <c r="G201" s="17"/>
      <c r="H201" s="17"/>
      <c r="I201" s="13" t="str">
        <f>VLOOKUP(C201,Prijslijst!$B$1:$H$9182,7,FALSE)</f>
        <v>2CKA006220A0356</v>
      </c>
      <c r="J201" s="20">
        <f>VLOOKUP(C201,Prijslijst!$B$1:$C$9182,2,FALSE)</f>
        <v>4.58</v>
      </c>
      <c r="K201" s="20" t="str">
        <f>VLOOKUP(C201,Prijslijst!$B$1:$F$9182,5,FALSE)</f>
        <v>AQ</v>
      </c>
      <c r="L201" s="20">
        <f>J201*B201</f>
        <v>0</v>
      </c>
      <c r="M201" s="28"/>
      <c r="N201" s="8"/>
      <c r="O201" s="8"/>
      <c r="P201" s="8"/>
    </row>
    <row r="202" spans="1:16" s="4" customFormat="1" ht="14.6" x14ac:dyDescent="0.4">
      <c r="A202" s="17" t="e" vm="119">
        <f>_xlfn.XLOOKUP(C202,Prijslijst!B119:B132,Prijslijst!I119:I132,0)</f>
        <v>#VALUE!</v>
      </c>
      <c r="B202" s="53"/>
      <c r="C202" s="8" t="str">
        <f>_xlfn.XLOOKUP(F202,Prijslijst!G119:G132,Prijslijst!B119:B132,0)</f>
        <v>6231-21-914</v>
      </c>
      <c r="D202" s="52" t="e" vm="3">
        <v>#VALUE!</v>
      </c>
      <c r="E202" s="52" t="e" vm="4">
        <v>#VALUE!</v>
      </c>
      <c r="F202" s="41" t="s">
        <v>1475</v>
      </c>
      <c r="G202" s="17"/>
      <c r="H202" s="17"/>
      <c r="I202" s="13" t="str">
        <f>VLOOKUP(C202,Prijslijst!$B$1:$H$9182,7,FALSE)</f>
        <v>2CKA006220A0361</v>
      </c>
      <c r="J202" s="20">
        <f>VLOOKUP(C202,Prijslijst!$B$1:$C$9182,2,FALSE)</f>
        <v>4.4000000000000004</v>
      </c>
      <c r="K202" s="20" t="str">
        <f>VLOOKUP(C202,Prijslijst!$B$1:$F$9182,5,FALSE)</f>
        <v>AQ</v>
      </c>
      <c r="L202" s="20">
        <f>J202*B202</f>
        <v>0</v>
      </c>
      <c r="M202" s="28"/>
      <c r="N202" s="8"/>
      <c r="O202" s="8"/>
      <c r="P202" s="8"/>
    </row>
    <row r="203" spans="1:16" s="4" customFormat="1" ht="14.6" x14ac:dyDescent="0.4">
      <c r="A203" s="17" t="e" vm="120">
        <f>_xlfn.XLOOKUP(C203,Prijslijst!B133:B146,Prijslijst!I133:I146,0)</f>
        <v>#VALUE!</v>
      </c>
      <c r="B203" s="53"/>
      <c r="C203" s="8" t="str">
        <f>_xlfn.XLOOKUP(F203,Prijslijst!G133:G146,Prijslijst!B133:B146,0)</f>
        <v>6231-22-914</v>
      </c>
      <c r="D203" s="52" t="e" vm="3">
        <v>#VALUE!</v>
      </c>
      <c r="E203" s="52" t="e" vm="4">
        <v>#VALUE!</v>
      </c>
      <c r="F203" s="41" t="s">
        <v>1535</v>
      </c>
      <c r="G203" s="17"/>
      <c r="H203" s="17"/>
      <c r="I203" s="13" t="str">
        <f>VLOOKUP(C203,Prijslijst!$B$1:$H$9182,7,FALSE)</f>
        <v>2CKA006220A0365</v>
      </c>
      <c r="J203" s="20">
        <f>VLOOKUP(C203,Prijslijst!$B$1:$C$9182,2,FALSE)</f>
        <v>4.4000000000000004</v>
      </c>
      <c r="K203" s="20" t="str">
        <f>VLOOKUP(C203,Prijslijst!$B$1:$F$9182,5,FALSE)</f>
        <v>AQ</v>
      </c>
      <c r="L203" s="20">
        <f>J203*B203</f>
        <v>0</v>
      </c>
      <c r="M203" s="28"/>
      <c r="N203" s="8"/>
      <c r="O203" s="8"/>
      <c r="P203" s="8"/>
    </row>
    <row r="204" spans="1:16" s="4" customFormat="1" ht="3" customHeight="1" x14ac:dyDescent="0.4">
      <c r="A204" s="17"/>
      <c r="B204" s="17"/>
      <c r="C204" s="8"/>
      <c r="D204" s="8"/>
      <c r="E204" s="8"/>
      <c r="F204" s="8"/>
      <c r="G204" s="17"/>
      <c r="H204" s="17"/>
      <c r="I204" s="8"/>
      <c r="J204" s="20"/>
      <c r="K204" s="8"/>
      <c r="L204" s="20"/>
      <c r="M204" s="28"/>
      <c r="N204" s="8"/>
      <c r="O204" s="8"/>
      <c r="P204" s="8"/>
    </row>
    <row r="205" spans="1:16" s="4" customFormat="1" ht="14.6" x14ac:dyDescent="0.4">
      <c r="A205" s="17" t="e" vm="121">
        <f>_xlfn.XLOOKUP(C205,Prijslijst!B217:B230,Prijslijst!I217:I230,0)</f>
        <v>#VALUE!</v>
      </c>
      <c r="B205" s="53"/>
      <c r="C205" s="8" t="str">
        <f>_xlfn.XLOOKUP(F205,Prijslijst!G217:G230,Prijslijst!B217:B230,0)</f>
        <v>6234-10-914</v>
      </c>
      <c r="D205" s="52" t="e" vm="3">
        <v>#VALUE!</v>
      </c>
      <c r="E205" s="52" t="e" vm="4">
        <v>#VALUE!</v>
      </c>
      <c r="F205" s="41" t="s">
        <v>1559</v>
      </c>
      <c r="G205" s="17"/>
      <c r="H205" s="17"/>
      <c r="I205" s="13" t="str">
        <f>VLOOKUP(C205,Prijslijst!$B$1:$H$9182,7,FALSE)</f>
        <v>2CKA006220A0359</v>
      </c>
      <c r="J205" s="20">
        <f>VLOOKUP(C205,Prijslijst!$B$1:$C$9182,2,FALSE)</f>
        <v>4.58</v>
      </c>
      <c r="K205" s="20" t="str">
        <f>VLOOKUP(C205,Prijslijst!$B$1:$F$9182,5,FALSE)</f>
        <v>AQ</v>
      </c>
      <c r="L205" s="20">
        <f>J205*B205</f>
        <v>0</v>
      </c>
      <c r="M205" s="28"/>
      <c r="N205" s="8"/>
      <c r="O205" s="8"/>
      <c r="P205" s="8"/>
    </row>
    <row r="206" spans="1:16" s="4" customFormat="1" ht="14.6" x14ac:dyDescent="0.4">
      <c r="A206" s="17" t="e" vm="122">
        <f>_xlfn.XLOOKUP(C206,Prijslijst!B231:B244,Prijslijst!I231:I244,0)</f>
        <v>#VALUE!</v>
      </c>
      <c r="B206" s="53"/>
      <c r="C206" s="8" t="str">
        <f>_xlfn.XLOOKUP(F206,Prijslijst!G231:G244,Prijslijst!B231:B244,0)</f>
        <v>6234-21-914</v>
      </c>
      <c r="D206" s="52" t="e" vm="3">
        <v>#VALUE!</v>
      </c>
      <c r="E206" s="52" t="e" vm="4">
        <v>#VALUE!</v>
      </c>
      <c r="F206" s="41" t="s">
        <v>1571</v>
      </c>
      <c r="G206" s="17"/>
      <c r="H206" s="17"/>
      <c r="I206" s="13" t="str">
        <f>VLOOKUP(C206,Prijslijst!$B$1:$H$9182,7,FALSE)</f>
        <v>2CKA006220A0364</v>
      </c>
      <c r="J206" s="20">
        <f>VLOOKUP(C206,Prijslijst!$B$1:$C$9182,2,FALSE)</f>
        <v>4.4000000000000004</v>
      </c>
      <c r="K206" s="20" t="str">
        <f>VLOOKUP(C206,Prijslijst!$B$1:$F$9182,5,FALSE)</f>
        <v>AQ</v>
      </c>
      <c r="L206" s="20">
        <f>J206*B206</f>
        <v>0</v>
      </c>
      <c r="M206" s="28"/>
      <c r="N206" s="8"/>
      <c r="O206" s="8"/>
      <c r="P206" s="8"/>
    </row>
    <row r="207" spans="1:16" s="4" customFormat="1" ht="14.6" x14ac:dyDescent="0.4">
      <c r="A207" s="17" t="e" vm="123">
        <f>_xlfn.XLOOKUP(C207,Prijslijst!B245:B258,Prijslijst!I245:I258,0)</f>
        <v>#VALUE!</v>
      </c>
      <c r="B207" s="53"/>
      <c r="C207" s="8" t="str">
        <f>_xlfn.XLOOKUP(F207,Prijslijst!G245:G258,Prijslijst!B245:B258,0)</f>
        <v>6234-22-914</v>
      </c>
      <c r="D207" s="52" t="e" vm="3">
        <v>#VALUE!</v>
      </c>
      <c r="E207" s="52" t="e" vm="4">
        <v>#VALUE!</v>
      </c>
      <c r="F207" s="41" t="s">
        <v>1583</v>
      </c>
      <c r="G207" s="17"/>
      <c r="H207" s="17"/>
      <c r="I207" s="13" t="str">
        <f>VLOOKUP(C207,Prijslijst!$B$1:$H$9182,7,FALSE)</f>
        <v>2CKA006220A0367</v>
      </c>
      <c r="J207" s="20">
        <f>VLOOKUP(C207,Prijslijst!$B$1:$C$9182,2,FALSE)</f>
        <v>4.4000000000000004</v>
      </c>
      <c r="K207" s="20" t="str">
        <f>VLOOKUP(C207,Prijslijst!$B$1:$F$9182,5,FALSE)</f>
        <v>AQ</v>
      </c>
      <c r="L207" s="20">
        <f>J207*B207</f>
        <v>0</v>
      </c>
      <c r="M207" s="28"/>
      <c r="N207" s="8"/>
      <c r="O207" s="8"/>
      <c r="P207" s="8"/>
    </row>
    <row r="208" spans="1:16" s="4" customFormat="1" ht="3" customHeight="1" x14ac:dyDescent="0.4">
      <c r="A208" s="17"/>
      <c r="B208" s="17"/>
      <c r="C208" s="8"/>
      <c r="D208" s="8"/>
      <c r="E208" s="8"/>
      <c r="F208" s="8"/>
      <c r="G208" s="17"/>
      <c r="H208" s="17"/>
      <c r="I208" s="8"/>
      <c r="J208" s="20"/>
      <c r="K208" s="8"/>
      <c r="L208" s="20"/>
      <c r="M208" s="28"/>
      <c r="N208" s="8"/>
      <c r="O208" s="8"/>
      <c r="P208" s="8"/>
    </row>
    <row r="209" spans="1:16" s="4" customFormat="1" ht="14.6" x14ac:dyDescent="0.4">
      <c r="A209" s="17" t="e" vm="124">
        <f>_xlfn.XLOOKUP(C209,Prijslijst!B175:B188,Prijslijst!I175:I188,0)</f>
        <v>#VALUE!</v>
      </c>
      <c r="B209" s="53"/>
      <c r="C209" s="8" t="str">
        <f>_xlfn.XLOOKUP(F209,Prijslijst!G175:G188,Prijslijst!B175:B188,0)</f>
        <v>6233-10-914</v>
      </c>
      <c r="D209" s="52" t="e" vm="3">
        <v>#VALUE!</v>
      </c>
      <c r="E209" s="52" t="e" vm="4">
        <v>#VALUE!</v>
      </c>
      <c r="F209" s="41" t="s">
        <v>1521</v>
      </c>
      <c r="G209" s="17"/>
      <c r="H209" s="17"/>
      <c r="I209" s="13" t="str">
        <f>VLOOKUP(C209,Prijslijst!$B$1:$H$9182,7,FALSE)</f>
        <v>2CKA006220A0358</v>
      </c>
      <c r="J209" s="20">
        <f>VLOOKUP(C209,Prijslijst!$B$1:$C$9182,2,FALSE)</f>
        <v>4.58</v>
      </c>
      <c r="K209" s="20" t="str">
        <f>VLOOKUP(C209,Prijslijst!$B$1:$F$9182,5,FALSE)</f>
        <v>AQ</v>
      </c>
      <c r="L209" s="20">
        <f>J209*B209</f>
        <v>0</v>
      </c>
      <c r="M209" s="28"/>
      <c r="N209" s="8"/>
      <c r="O209" s="8"/>
      <c r="P209" s="8"/>
    </row>
    <row r="210" spans="1:16" s="4" customFormat="1" ht="14.6" x14ac:dyDescent="0.4">
      <c r="A210" s="17" t="e" vm="125">
        <f>_xlfn.XLOOKUP(C210,Prijslijst!B189:B202,Prijslijst!I189:I202,0)</f>
        <v>#VALUE!</v>
      </c>
      <c r="B210" s="53"/>
      <c r="C210" s="8" t="str">
        <f>_xlfn.XLOOKUP(F210,Prijslijst!G189:G202,Prijslijst!B189:B202,0)</f>
        <v>6233-21-914</v>
      </c>
      <c r="D210" s="52" t="e" vm="3">
        <v>#VALUE!</v>
      </c>
      <c r="E210" s="52" t="e" vm="4">
        <v>#VALUE!</v>
      </c>
      <c r="F210" s="41" t="s">
        <v>1533</v>
      </c>
      <c r="G210" s="17"/>
      <c r="H210" s="17"/>
      <c r="I210" s="13" t="str">
        <f>VLOOKUP(C210,Prijslijst!$B$1:$H$9182,7,FALSE)</f>
        <v>2CKA006220A0363</v>
      </c>
      <c r="J210" s="20">
        <f>VLOOKUP(C210,Prijslijst!$B$1:$C$9182,2,FALSE)</f>
        <v>4.4000000000000004</v>
      </c>
      <c r="K210" s="20" t="str">
        <f>VLOOKUP(C210,Prijslijst!$B$1:$F$9182,5,FALSE)</f>
        <v>AQ</v>
      </c>
      <c r="L210" s="20">
        <f>J210*B210</f>
        <v>0</v>
      </c>
      <c r="M210" s="28"/>
      <c r="N210" s="8"/>
      <c r="O210" s="8"/>
      <c r="P210" s="8"/>
    </row>
    <row r="211" spans="1:16" s="4" customFormat="1" ht="14.6" x14ac:dyDescent="0.4">
      <c r="A211" s="17" t="e" vm="126">
        <f>_xlfn.XLOOKUP(C211,Prijslijst!B203:B216,Prijslijst!I203:I216,0)</f>
        <v>#VALUE!</v>
      </c>
      <c r="B211" s="53"/>
      <c r="C211" s="8" t="str">
        <f>_xlfn.XLOOKUP(F211,Prijslijst!G203:G216,Prijslijst!B203:B216,0)</f>
        <v>6233-22-914</v>
      </c>
      <c r="D211" s="52" t="e" vm="3">
        <v>#VALUE!</v>
      </c>
      <c r="E211" s="52" t="e" vm="4">
        <v>#VALUE!</v>
      </c>
      <c r="F211" s="41" t="s">
        <v>1547</v>
      </c>
      <c r="G211" s="17"/>
      <c r="H211" s="17"/>
      <c r="I211" s="13" t="str">
        <f>VLOOKUP(C211,Prijslijst!$B$1:$H$9182,7,FALSE)</f>
        <v>2CKA006220A0366</v>
      </c>
      <c r="J211" s="20">
        <f>VLOOKUP(C211,Prijslijst!$B$1:$C$9182,2,FALSE)</f>
        <v>4.4000000000000004</v>
      </c>
      <c r="K211" s="20" t="str">
        <f>VLOOKUP(C211,Prijslijst!$B$1:$F$9182,5,FALSE)</f>
        <v>AQ</v>
      </c>
      <c r="L211" s="20">
        <f>J211*B211</f>
        <v>0</v>
      </c>
      <c r="M211" s="28"/>
      <c r="N211" s="8"/>
      <c r="O211" s="8"/>
      <c r="P211" s="8"/>
    </row>
    <row r="212" spans="1:16" s="4" customFormat="1" ht="3" customHeight="1" x14ac:dyDescent="0.4">
      <c r="A212" s="17"/>
      <c r="B212" s="17"/>
      <c r="C212" s="8"/>
      <c r="D212" s="8"/>
      <c r="E212" s="8"/>
      <c r="F212" s="8"/>
      <c r="G212" s="17"/>
      <c r="H212" s="17"/>
      <c r="I212" s="8"/>
      <c r="J212" s="20"/>
      <c r="K212" s="8"/>
      <c r="L212" s="20"/>
      <c r="M212" s="28"/>
      <c r="N212" s="8"/>
      <c r="O212" s="8"/>
      <c r="P212" s="8"/>
    </row>
    <row r="213" spans="1:16" s="4" customFormat="1" ht="14.6" x14ac:dyDescent="0.4">
      <c r="A213" s="17" t="e" vm="127">
        <f>_xlfn.XLOOKUP(C213,Prijslijst!B284:B297,Prijslijst!I284:I297,0)</f>
        <v>#VALUE!</v>
      </c>
      <c r="B213" s="53"/>
      <c r="C213" s="8" t="str">
        <f>_xlfn.XLOOKUP(F213,Prijslijst!G284:G297,Prijslijst!B284:B297,0)</f>
        <v>6237-21-914</v>
      </c>
      <c r="D213" s="52" t="e" vm="3">
        <v>#VALUE!</v>
      </c>
      <c r="E213" s="52" t="e" vm="4">
        <v>#VALUE!</v>
      </c>
      <c r="F213" s="41" t="s">
        <v>1617</v>
      </c>
      <c r="G213" s="17"/>
      <c r="H213" s="17"/>
      <c r="I213" s="13" t="str">
        <f>VLOOKUP(C213,Prijslijst!$B$1:$H$9182,7,FALSE)</f>
        <v>2CKA006220A0753</v>
      </c>
      <c r="J213" s="20">
        <f>VLOOKUP(C213,Prijslijst!$B$1:$C$9182,2,FALSE)</f>
        <v>4.4000000000000004</v>
      </c>
      <c r="K213" s="20" t="str">
        <f>VLOOKUP(C213,Prijslijst!$B$1:$F$9182,5,FALSE)</f>
        <v>AQ</v>
      </c>
      <c r="L213" s="20">
        <f>J213*B213</f>
        <v>0</v>
      </c>
      <c r="M213" s="28"/>
      <c r="N213" s="8"/>
      <c r="O213" s="8"/>
      <c r="P213" s="8"/>
    </row>
    <row r="214" spans="1:16" s="4" customFormat="1" ht="14.6" x14ac:dyDescent="0.4">
      <c r="A214" s="17" t="e" vm="128">
        <f>_xlfn.XLOOKUP(C214,Prijslijst!B298:B311,Prijslijst!I298:I311,0)</f>
        <v>#VALUE!</v>
      </c>
      <c r="B214" s="53"/>
      <c r="C214" s="8" t="str">
        <f>_xlfn.XLOOKUP(F214,Prijslijst!G298:G311,Prijslijst!B298:B311,0)</f>
        <v>6237-22-914</v>
      </c>
      <c r="D214" s="52" t="e" vm="3">
        <v>#VALUE!</v>
      </c>
      <c r="E214" s="52" t="e" vm="4">
        <v>#VALUE!</v>
      </c>
      <c r="F214" s="41" t="s">
        <v>1629</v>
      </c>
      <c r="G214" s="17"/>
      <c r="H214" s="17"/>
      <c r="I214" s="13" t="str">
        <f>VLOOKUP(C214,Prijslijst!$B$1:$H$9182,7,FALSE)</f>
        <v>2CKA006220A0754</v>
      </c>
      <c r="J214" s="20">
        <f>VLOOKUP(C214,Prijslijst!$B$1:$C$9182,2,FALSE)</f>
        <v>4.4000000000000004</v>
      </c>
      <c r="K214" s="20" t="str">
        <f>VLOOKUP(C214,Prijslijst!$B$1:$F$9182,5,FALSE)</f>
        <v>AQ</v>
      </c>
      <c r="L214" s="20">
        <f>J214*B214</f>
        <v>0</v>
      </c>
      <c r="M214" s="28"/>
      <c r="N214" s="8"/>
      <c r="O214" s="8"/>
      <c r="P214" s="8"/>
    </row>
    <row r="215" spans="1:16" s="4" customFormat="1" ht="3" customHeight="1" x14ac:dyDescent="0.4">
      <c r="A215" s="17"/>
      <c r="B215" s="17"/>
      <c r="C215" s="8"/>
      <c r="D215" s="8"/>
      <c r="E215" s="8"/>
      <c r="F215" s="8"/>
      <c r="G215" s="17"/>
      <c r="H215" s="17"/>
      <c r="I215" s="8"/>
      <c r="J215" s="20"/>
      <c r="K215" s="8"/>
      <c r="L215" s="20"/>
      <c r="M215" s="28"/>
      <c r="N215" s="8"/>
      <c r="O215" s="8"/>
      <c r="P215" s="8"/>
    </row>
    <row r="216" spans="1:16" s="4" customFormat="1" ht="14.6" x14ac:dyDescent="0.4">
      <c r="A216" s="17" t="e" vm="129">
        <f>_xlfn.XLOOKUP(C216,Prijslijst!B366:B370,Prijslijst!I366:I370,0)</f>
        <v>#VALUE!</v>
      </c>
      <c r="B216" s="5">
        <f>B175-(B217+B218)</f>
        <v>0</v>
      </c>
      <c r="C216" s="8" t="str">
        <f>_xlfn.XLOOKUP(F216,Prijslijst!G366:G370,Prijslijst!B366:B370,0)</f>
        <v>6735 BT-914</v>
      </c>
      <c r="D216" s="52" t="e" vm="3">
        <v>#VALUE!</v>
      </c>
      <c r="E216" s="52" t="e" vm="4">
        <v>#VALUE!</v>
      </c>
      <c r="F216" s="41" t="s">
        <v>1657</v>
      </c>
      <c r="G216" s="17"/>
      <c r="H216" s="17"/>
      <c r="I216" s="13" t="str">
        <f>VLOOKUP(C216,Prijslijst!$B$1:$H$9182,7,FALSE)</f>
        <v>2CKA006730A0151</v>
      </c>
      <c r="J216" s="20">
        <f>VLOOKUP(C216,Prijslijst!$B$1:$C$9182,2,FALSE)</f>
        <v>5.45</v>
      </c>
      <c r="K216" s="20" t="str">
        <f>VLOOKUP(C216,Prijslijst!$B$1:$F$9182,5,FALSE)</f>
        <v>A2</v>
      </c>
      <c r="L216" s="20">
        <f>J216*B216</f>
        <v>0</v>
      </c>
      <c r="M216" s="28"/>
      <c r="N216" s="8"/>
      <c r="O216" s="8"/>
      <c r="P216" s="8"/>
    </row>
    <row r="217" spans="1:16" s="4" customFormat="1" ht="14.6" x14ac:dyDescent="0.4">
      <c r="A217" s="17" t="e" vm="130">
        <f>_xlfn.XLOOKUP(C217,Prijslijst!B389:B393,Prijslijst!I389:I393,0)</f>
        <v>#VALUE!</v>
      </c>
      <c r="B217" s="53"/>
      <c r="C217" s="8" t="str">
        <f>_xlfn.XLOOKUP(F217,Prijslijst!G389:G393,Prijslijst!B389:B393,0)</f>
        <v>6736 FoH-914</v>
      </c>
      <c r="D217" s="52" t="e" vm="3">
        <v>#VALUE!</v>
      </c>
      <c r="E217" s="52" t="e" vm="4">
        <v>#VALUE!</v>
      </c>
      <c r="F217" s="41" t="s">
        <v>1679</v>
      </c>
      <c r="G217" s="17"/>
      <c r="H217" s="17"/>
      <c r="I217" s="13" t="str">
        <f>VLOOKUP(C217,Prijslijst!$B$1:$H$9182,7,FALSE)</f>
        <v>2CKA006730A0152</v>
      </c>
      <c r="J217" s="20">
        <f>VLOOKUP(C217,Prijslijst!$B$1:$C$9182,2,FALSE)</f>
        <v>7.7</v>
      </c>
      <c r="K217" s="20" t="str">
        <f>VLOOKUP(C217,Prijslijst!$B$1:$F$9182,5,FALSE)</f>
        <v>A2</v>
      </c>
      <c r="L217" s="20">
        <f>J217*B217</f>
        <v>0</v>
      </c>
      <c r="M217" s="28"/>
      <c r="N217" s="8"/>
      <c r="O217" s="8"/>
      <c r="P217" s="8"/>
    </row>
    <row r="218" spans="1:16" s="4" customFormat="1" ht="14.6" x14ac:dyDescent="0.4">
      <c r="A218" s="17" t="e" vm="131">
        <f>_xlfn.XLOOKUP(C218,Prijslijst!B378:B381,Prijslijst!I378:I381,0)</f>
        <v>#VALUE!</v>
      </c>
      <c r="B218" s="53"/>
      <c r="C218" s="8" t="str">
        <f>_xlfn.XLOOKUP(F218,Prijslijst!G378:G381,Prijslijst!B378:B381,0)</f>
        <v>6735-11-914</v>
      </c>
      <c r="D218" s="52" t="e" vm="3">
        <v>#VALUE!</v>
      </c>
      <c r="E218" s="52" t="e" vm="4">
        <v>#VALUE!</v>
      </c>
      <c r="F218" s="41" t="s">
        <v>1668</v>
      </c>
      <c r="G218" s="17"/>
      <c r="H218" s="17"/>
      <c r="I218" s="13" t="str">
        <f>VLOOKUP(C218,Prijslijst!$B$1:$H$9182,7,FALSE)</f>
        <v>2CKA006220A0984</v>
      </c>
      <c r="J218" s="20">
        <f>VLOOKUP(C218,Prijslijst!$B$1:$C$9182,2,FALSE)</f>
        <v>9.1</v>
      </c>
      <c r="K218" s="20" t="str">
        <f>VLOOKUP(C218,Prijslijst!$B$1:$F$9182,5,FALSE)</f>
        <v>A2</v>
      </c>
      <c r="L218" s="20">
        <f>J218*B218</f>
        <v>0</v>
      </c>
      <c r="M218" s="28"/>
      <c r="N218" s="8"/>
      <c r="O218" s="8"/>
      <c r="P218" s="8"/>
    </row>
    <row r="219" spans="1:16" s="4" customFormat="1" ht="3" customHeight="1" x14ac:dyDescent="0.4">
      <c r="A219" s="17"/>
      <c r="B219" s="17"/>
      <c r="C219" s="8"/>
      <c r="D219" s="8"/>
      <c r="E219" s="8"/>
      <c r="F219" s="8"/>
      <c r="G219" s="17"/>
      <c r="H219" s="17"/>
      <c r="I219" s="8"/>
      <c r="J219" s="20"/>
      <c r="K219" s="8"/>
      <c r="L219" s="20"/>
      <c r="M219" s="28"/>
      <c r="N219" s="8"/>
      <c r="O219" s="8"/>
      <c r="P219" s="8"/>
    </row>
    <row r="220" spans="1:16" s="4" customFormat="1" ht="14.6" x14ac:dyDescent="0.4">
      <c r="A220" s="17" t="e" vm="132">
        <f>_xlfn.XLOOKUP(C220,Prijslijst!B371:B377,Prijslijst!I371:I377,0)</f>
        <v>#VALUE!</v>
      </c>
      <c r="B220" s="5">
        <f>B176-(B221+B222)</f>
        <v>0</v>
      </c>
      <c r="C220" s="8" t="str">
        <f>_xlfn.XLOOKUP(F220,Prijslijst!G371:G377,Prijslijst!B371:B377,0)</f>
        <v>6735 BT-84</v>
      </c>
      <c r="D220" s="52" t="e" vm="3">
        <v>#VALUE!</v>
      </c>
      <c r="E220" s="52" t="e" vm="4">
        <v>#VALUE!</v>
      </c>
      <c r="F220" s="41" t="s">
        <v>1661</v>
      </c>
      <c r="G220" s="17"/>
      <c r="H220" s="17"/>
      <c r="I220" s="13" t="str">
        <f>VLOOKUP(C220,Prijslijst!$B$1:$H$9182,7,FALSE)</f>
        <v>2CKA006730A0145</v>
      </c>
      <c r="J220" s="20">
        <f>VLOOKUP(C220,Prijslijst!$B$1:$C$9182,2,FALSE)</f>
        <v>7.7</v>
      </c>
      <c r="K220" s="20" t="str">
        <f>VLOOKUP(C220,Prijslijst!$B$1:$F$9182,5,FALSE)</f>
        <v>A3</v>
      </c>
      <c r="L220" s="20">
        <f>J220*B220</f>
        <v>0</v>
      </c>
      <c r="M220" s="28"/>
      <c r="N220" s="8"/>
      <c r="O220" s="8"/>
      <c r="P220" s="8"/>
    </row>
    <row r="221" spans="1:16" s="4" customFormat="1" ht="14.6" x14ac:dyDescent="0.4">
      <c r="A221" s="17" t="e" vm="133">
        <f>_xlfn.XLOOKUP(C221,Prijslijst!B394:B400,Prijslijst!I394:I400,0)</f>
        <v>#VALUE!</v>
      </c>
      <c r="B221" s="53"/>
      <c r="C221" s="8" t="str">
        <f>_xlfn.XLOOKUP(F221,Prijslijst!G394:G400,Prijslijst!B394:B400,0)</f>
        <v>6736 FoH-84</v>
      </c>
      <c r="D221" s="52" t="e" vm="3">
        <v>#VALUE!</v>
      </c>
      <c r="E221" s="52" t="e" vm="4">
        <v>#VALUE!</v>
      </c>
      <c r="F221" s="41" t="s">
        <v>1685</v>
      </c>
      <c r="G221" s="17"/>
      <c r="H221" s="17"/>
      <c r="I221" s="13" t="str">
        <f>VLOOKUP(C221,Prijslijst!$B$1:$H$9182,7,FALSE)</f>
        <v>2CKA006730A0136</v>
      </c>
      <c r="J221" s="20">
        <f>VLOOKUP(C221,Prijslijst!$B$1:$C$9182,2,FALSE)</f>
        <v>9.6999999999999993</v>
      </c>
      <c r="K221" s="20" t="str">
        <f>VLOOKUP(C221,Prijslijst!$B$1:$F$9182,5,FALSE)</f>
        <v>A3</v>
      </c>
      <c r="L221" s="20">
        <f>J221*B221</f>
        <v>0</v>
      </c>
      <c r="M221" s="28"/>
      <c r="N221" s="8"/>
      <c r="O221" s="8"/>
      <c r="P221" s="8"/>
    </row>
    <row r="222" spans="1:16" s="4" customFormat="1" ht="14.6" x14ac:dyDescent="0.4">
      <c r="A222" s="17" t="e" vm="134">
        <f>_xlfn.XLOOKUP(C222,Prijslijst!B382:B388,Prijslijst!I382:I388,0)</f>
        <v>#VALUE!</v>
      </c>
      <c r="B222" s="53"/>
      <c r="C222" s="8" t="str">
        <f>_xlfn.XLOOKUP(F222,Prijslijst!G382:G388,Prijslijst!B382:B388,0)</f>
        <v>6735-11-84</v>
      </c>
      <c r="D222" s="52" t="e" vm="3">
        <v>#VALUE!</v>
      </c>
      <c r="E222" s="52" t="e" vm="4">
        <v>#VALUE!</v>
      </c>
      <c r="F222" s="41" t="s">
        <v>1672</v>
      </c>
      <c r="G222" s="17"/>
      <c r="H222" s="17"/>
      <c r="I222" s="13" t="str">
        <f>VLOOKUP(C222,Prijslijst!$B$1:$H$9182,7,FALSE)</f>
        <v>2CKA006220A0988</v>
      </c>
      <c r="J222" s="20">
        <f>VLOOKUP(C222,Prijslijst!$B$1:$C$9182,2,FALSE)</f>
        <v>11.35</v>
      </c>
      <c r="K222" s="20" t="str">
        <f>VLOOKUP(C222,Prijslijst!$B$1:$F$9182,5,FALSE)</f>
        <v>A3</v>
      </c>
      <c r="L222" s="20">
        <f>J222*B222</f>
        <v>0</v>
      </c>
      <c r="M222" s="28"/>
      <c r="N222" s="8"/>
      <c r="O222" s="8"/>
      <c r="P222" s="8"/>
    </row>
    <row r="223" spans="1:16" x14ac:dyDescent="0.25">
      <c r="A223" s="15"/>
      <c r="B223" s="16"/>
      <c r="C223" s="15"/>
      <c r="D223" s="15"/>
      <c r="E223" s="15"/>
      <c r="F223" s="15"/>
      <c r="G223" s="17"/>
      <c r="H223" s="17"/>
      <c r="I223" s="15"/>
      <c r="J223" s="18"/>
      <c r="K223" s="15"/>
      <c r="L223" s="18"/>
      <c r="M223" s="28"/>
    </row>
    <row r="224" spans="1:16" x14ac:dyDescent="0.25">
      <c r="A224" s="105" t="s">
        <v>1364</v>
      </c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</row>
    <row r="225" spans="1:16" x14ac:dyDescent="0.25">
      <c r="A225" s="31"/>
      <c r="B225" s="32" t="s">
        <v>0</v>
      </c>
      <c r="C225" s="31" t="s">
        <v>1</v>
      </c>
      <c r="D225" s="31"/>
      <c r="E225" s="31"/>
      <c r="F225" s="31" t="s">
        <v>2</v>
      </c>
      <c r="G225" s="30"/>
      <c r="H225" s="30"/>
      <c r="I225" s="31" t="s">
        <v>4</v>
      </c>
      <c r="J225" s="33" t="s">
        <v>5</v>
      </c>
      <c r="K225" s="31" t="s">
        <v>6</v>
      </c>
      <c r="L225" s="33" t="s">
        <v>7</v>
      </c>
      <c r="M225" s="47" t="s">
        <v>3</v>
      </c>
      <c r="N225" s="43" t="s">
        <v>3</v>
      </c>
      <c r="O225" s="43" t="s">
        <v>9</v>
      </c>
      <c r="P225" s="43" t="s">
        <v>10</v>
      </c>
    </row>
    <row r="226" spans="1:16" ht="3" customHeight="1" x14ac:dyDescent="0.25">
      <c r="A226" s="15"/>
      <c r="B226" s="16"/>
      <c r="C226" s="15"/>
      <c r="D226" s="15"/>
      <c r="E226" s="15"/>
      <c r="F226" s="15"/>
      <c r="G226" s="17"/>
      <c r="H226" s="17"/>
      <c r="I226" s="15"/>
      <c r="J226" s="18"/>
      <c r="K226" s="15"/>
      <c r="L226" s="18"/>
      <c r="M226" s="28"/>
    </row>
    <row r="227" spans="1:16" s="4" customFormat="1" ht="14.6" x14ac:dyDescent="0.4">
      <c r="A227" s="17" t="e" vm="135">
        <f>_xlfn.XLOOKUP(C227,Prijslijst!B:B,Prijslijst!I:I,0)</f>
        <v>#VALUE!</v>
      </c>
      <c r="B227" s="51"/>
      <c r="C227" s="8" t="s">
        <v>1051</v>
      </c>
      <c r="D227" s="52" t="e" vm="3">
        <v>#VALUE!</v>
      </c>
      <c r="E227" s="52" t="e" vm="4">
        <v>#VALUE!</v>
      </c>
      <c r="F227" s="8" t="s">
        <v>1374</v>
      </c>
      <c r="G227" s="38" t="s">
        <v>1370</v>
      </c>
      <c r="H227" s="17" t="e" vm="5">
        <v>#VALUE!</v>
      </c>
      <c r="I227" s="13" t="str">
        <f>VLOOKUP(C227,Prijslijst!$B$1:$H$9182,7,FALSE)</f>
        <v>2TMA310010B0001</v>
      </c>
      <c r="J227" s="20">
        <f>VLOOKUP(C227,Prijslijst!$B$1:$C$9182,2,FALSE)</f>
        <v>255</v>
      </c>
      <c r="K227" s="20" t="str">
        <f>VLOOKUP(C227,Prijslijst!$B$1:$F$9182,5,FALSE)</f>
        <v>AL</v>
      </c>
      <c r="L227" s="20">
        <f>J227*B227</f>
        <v>0</v>
      </c>
      <c r="M227" s="28"/>
      <c r="N227" s="8"/>
      <c r="O227" s="8">
        <f>B227</f>
        <v>0</v>
      </c>
      <c r="P227" s="8"/>
    </row>
    <row r="228" spans="1:16" s="4" customFormat="1" ht="14.6" x14ac:dyDescent="0.4">
      <c r="A228" s="17" t="e" vm="135">
        <f>_xlfn.XLOOKUP(C228,Prijslijst!B:B,Prijslijst!I:I,0)</f>
        <v>#VALUE!</v>
      </c>
      <c r="B228" s="51"/>
      <c r="C228" s="8" t="s">
        <v>1054</v>
      </c>
      <c r="D228" s="52" t="e" vm="3">
        <v>#VALUE!</v>
      </c>
      <c r="E228" s="52" t="e" vm="4">
        <v>#VALUE!</v>
      </c>
      <c r="F228" s="8" t="s">
        <v>1372</v>
      </c>
      <c r="G228" s="38" t="s">
        <v>1370</v>
      </c>
      <c r="H228" s="17" t="e" vm="5">
        <v>#VALUE!</v>
      </c>
      <c r="I228" s="13" t="str">
        <f>VLOOKUP(C228,Prijslijst!$B$1:$H$9182,7,FALSE)</f>
        <v>2TMA310010B0003</v>
      </c>
      <c r="J228" s="20">
        <f>VLOOKUP(C228,Prijslijst!$B$1:$C$9182,2,FALSE)</f>
        <v>270</v>
      </c>
      <c r="K228" s="20" t="str">
        <f>VLOOKUP(C228,Prijslijst!$B$1:$F$9182,5,FALSE)</f>
        <v>AL</v>
      </c>
      <c r="L228" s="20">
        <f>J228*B228</f>
        <v>0</v>
      </c>
      <c r="M228" s="28"/>
      <c r="N228" s="8"/>
      <c r="O228" s="8">
        <f>B228</f>
        <v>0</v>
      </c>
      <c r="P228" s="8"/>
    </row>
    <row r="229" spans="1:16" s="4" customFormat="1" ht="14.6" x14ac:dyDescent="0.4">
      <c r="A229" s="17" t="e" vm="135">
        <f>_xlfn.XLOOKUP(C229,Prijslijst!B:B,Prijslijst!I:I,0)</f>
        <v>#VALUE!</v>
      </c>
      <c r="B229" s="51"/>
      <c r="C229" s="8" t="s">
        <v>1060</v>
      </c>
      <c r="D229" s="52" t="e" vm="3">
        <v>#VALUE!</v>
      </c>
      <c r="E229" s="52" t="e" vm="4">
        <v>#VALUE!</v>
      </c>
      <c r="F229" s="8" t="s">
        <v>1373</v>
      </c>
      <c r="G229" s="38" t="s">
        <v>1370</v>
      </c>
      <c r="H229" s="17" t="e" vm="5">
        <v>#VALUE!</v>
      </c>
      <c r="I229" s="13" t="str">
        <f>VLOOKUP(C229,Prijslijst!$B$1:$H$9182,7,FALSE)</f>
        <v>2TMA310010B0006</v>
      </c>
      <c r="J229" s="20">
        <f>VLOOKUP(C229,Prijslijst!$B$1:$C$9182,2,FALSE)</f>
        <v>275</v>
      </c>
      <c r="K229" s="20" t="str">
        <f>VLOOKUP(C229,Prijslijst!$B$1:$F$9182,5,FALSE)</f>
        <v>AL</v>
      </c>
      <c r="L229" s="20">
        <f>J229*B229</f>
        <v>0</v>
      </c>
      <c r="M229" s="28"/>
      <c r="N229" s="8"/>
      <c r="O229" s="8">
        <f>B229</f>
        <v>0</v>
      </c>
      <c r="P229" s="8"/>
    </row>
    <row r="230" spans="1:16" s="4" customFormat="1" ht="3" customHeight="1" x14ac:dyDescent="0.4">
      <c r="A230" s="8"/>
      <c r="B230" s="17"/>
      <c r="C230" s="8"/>
      <c r="D230" s="8"/>
      <c r="E230" s="8"/>
      <c r="F230" s="8"/>
      <c r="G230" s="29"/>
      <c r="H230" s="17"/>
      <c r="I230" s="8"/>
      <c r="J230" s="20"/>
      <c r="K230" s="8"/>
      <c r="L230" s="20"/>
      <c r="M230" s="28"/>
      <c r="N230" s="8"/>
      <c r="O230" s="8"/>
      <c r="P230" s="8"/>
    </row>
    <row r="231" spans="1:16" s="4" customFormat="1" ht="14.6" x14ac:dyDescent="0.4">
      <c r="A231" s="17" t="e" vm="136">
        <f>_xlfn.XLOOKUP(C231,Prijslijst!B:B,Prijslijst!I:I,0)</f>
        <v>#VALUE!</v>
      </c>
      <c r="B231" s="51"/>
      <c r="C231" s="8" t="s">
        <v>1063</v>
      </c>
      <c r="D231" s="52" t="e" vm="3">
        <v>#VALUE!</v>
      </c>
      <c r="E231" s="52" t="e" vm="4">
        <v>#VALUE!</v>
      </c>
      <c r="F231" s="8" t="s">
        <v>1375</v>
      </c>
      <c r="G231" s="38" t="s">
        <v>1371</v>
      </c>
      <c r="H231" s="17" t="e" vm="5">
        <v>#VALUE!</v>
      </c>
      <c r="I231" s="13" t="str">
        <f>VLOOKUP(C231,Prijslijst!$B$1:$H$9182,7,FALSE)</f>
        <v>2TMA310010W0001</v>
      </c>
      <c r="J231" s="20">
        <f>VLOOKUP(C231,Prijslijst!$B$1:$C$9182,2,FALSE)</f>
        <v>342</v>
      </c>
      <c r="K231" s="20" t="str">
        <f>VLOOKUP(C231,Prijslijst!$B$1:$F$9182,5,FALSE)</f>
        <v>AL</v>
      </c>
      <c r="L231" s="20">
        <f>J231*B231</f>
        <v>0</v>
      </c>
      <c r="M231" s="28"/>
      <c r="N231" s="8"/>
      <c r="O231" s="8">
        <f>B231</f>
        <v>0</v>
      </c>
      <c r="P231" s="8"/>
    </row>
    <row r="232" spans="1:16" s="4" customFormat="1" ht="14.6" x14ac:dyDescent="0.4">
      <c r="A232" s="17" t="e" vm="137">
        <f>_xlfn.XLOOKUP(C232,Prijslijst!B:B,Prijslijst!I:I,0)</f>
        <v>#VALUE!</v>
      </c>
      <c r="B232" s="51"/>
      <c r="C232" s="8" t="s">
        <v>1057</v>
      </c>
      <c r="D232" s="52" t="e" vm="3">
        <v>#VALUE!</v>
      </c>
      <c r="E232" s="52" t="e" vm="4">
        <v>#VALUE!</v>
      </c>
      <c r="F232" s="8" t="s">
        <v>1376</v>
      </c>
      <c r="G232" s="38" t="s">
        <v>1371</v>
      </c>
      <c r="H232" s="17" t="e" vm="5">
        <v>#VALUE!</v>
      </c>
      <c r="I232" s="13" t="str">
        <f>VLOOKUP(C232,Prijslijst!$B$1:$H$9182,7,FALSE)</f>
        <v>2TMA310010B0004</v>
      </c>
      <c r="J232" s="20">
        <f>VLOOKUP(C232,Prijslijst!$B$1:$C$9182,2,FALSE)</f>
        <v>342</v>
      </c>
      <c r="K232" s="20" t="str">
        <f>VLOOKUP(C232,Prijslijst!$B$1:$F$9182,5,FALSE)</f>
        <v>AL</v>
      </c>
      <c r="L232" s="20">
        <f>J232*B232</f>
        <v>0</v>
      </c>
      <c r="M232" s="28"/>
      <c r="N232" s="8"/>
      <c r="O232" s="8">
        <f>B232</f>
        <v>0</v>
      </c>
      <c r="P232" s="8"/>
    </row>
    <row r="233" spans="1:16" s="4" customFormat="1" ht="3" customHeight="1" x14ac:dyDescent="0.4">
      <c r="A233" s="17"/>
      <c r="B233" s="17"/>
      <c r="C233" s="8"/>
      <c r="D233" s="8"/>
      <c r="E233" s="8"/>
      <c r="F233" s="8"/>
      <c r="G233" s="17"/>
      <c r="H233" s="17"/>
      <c r="I233" s="8"/>
      <c r="J233" s="20"/>
      <c r="K233" s="8"/>
      <c r="L233" s="20"/>
      <c r="M233" s="28"/>
      <c r="N233" s="8"/>
      <c r="O233" s="8"/>
      <c r="P233" s="8"/>
    </row>
    <row r="234" spans="1:16" s="4" customFormat="1" ht="14.6" x14ac:dyDescent="0.4">
      <c r="A234" s="17" t="e" vm="138">
        <f>_xlfn.XLOOKUP(C234,Prijslijst!B:B,Prijslijst!I:I,0)</f>
        <v>#VALUE!</v>
      </c>
      <c r="B234" s="5">
        <f>IF((B227+B228+B229+B231+B232)&gt;0,1)+(IF((B227+B228+B229+B231+B232)&lt;0,0))</f>
        <v>0</v>
      </c>
      <c r="C234" s="8" t="s">
        <v>44</v>
      </c>
      <c r="D234" s="52" t="e" vm="3">
        <v>#VALUE!</v>
      </c>
      <c r="E234" s="52" t="e" vm="4">
        <v>#VALUE!</v>
      </c>
      <c r="F234" s="8" t="s">
        <v>1377</v>
      </c>
      <c r="G234" s="39" t="s">
        <v>1259</v>
      </c>
      <c r="H234" s="17"/>
      <c r="I234" s="13" t="str">
        <f>VLOOKUP(C234,Prijslijst!$B$1:$H$9182,7,FALSE)</f>
        <v>2CDG120037R0011</v>
      </c>
      <c r="J234" s="20">
        <f>VLOOKUP(C234,Prijslijst!$B$1:$C$9182,2,FALSE)</f>
        <v>105</v>
      </c>
      <c r="K234" s="20" t="str">
        <f>VLOOKUP(C234,Prijslijst!$B$1:$F$9182,5,FALSE)</f>
        <v>AO</v>
      </c>
      <c r="L234" s="20">
        <f>J234*B234</f>
        <v>0</v>
      </c>
      <c r="M234" s="28">
        <f>N234*B234</f>
        <v>0</v>
      </c>
      <c r="N234" s="8">
        <v>4</v>
      </c>
      <c r="O234" s="8"/>
      <c r="P234" s="8"/>
    </row>
    <row r="235" spans="1:16" ht="3.55" customHeight="1" x14ac:dyDescent="0.25">
      <c r="A235" s="15"/>
      <c r="B235" s="16"/>
      <c r="C235" s="15"/>
      <c r="D235" s="15"/>
      <c r="E235" s="15"/>
      <c r="F235" s="15"/>
      <c r="G235" s="17"/>
      <c r="H235" s="17"/>
      <c r="I235" s="15"/>
      <c r="J235" s="18"/>
      <c r="K235" s="15"/>
      <c r="L235" s="18"/>
      <c r="M235" s="28"/>
    </row>
    <row r="236" spans="1:16" x14ac:dyDescent="0.25">
      <c r="A236" s="94" t="s">
        <v>2838</v>
      </c>
      <c r="B236" s="94"/>
      <c r="C236" s="94"/>
      <c r="D236" s="94"/>
      <c r="E236" s="94"/>
      <c r="F236" s="94"/>
      <c r="G236" s="93" t="str">
        <f>IF((B239+B240)&gt;0,"De ingebouwde System Access Point is alleen voor Wireless deelnemers!","")</f>
        <v/>
      </c>
      <c r="H236" s="93"/>
      <c r="I236" s="93"/>
      <c r="J236" s="93"/>
      <c r="K236" s="93"/>
      <c r="L236" s="93"/>
      <c r="M236" s="93"/>
      <c r="N236" s="44"/>
      <c r="O236" s="44"/>
      <c r="P236" s="44"/>
    </row>
    <row r="237" spans="1:16" x14ac:dyDescent="0.25">
      <c r="A237" s="31"/>
      <c r="B237" s="32" t="s">
        <v>0</v>
      </c>
      <c r="C237" s="31" t="s">
        <v>1</v>
      </c>
      <c r="D237" s="31"/>
      <c r="E237" s="31"/>
      <c r="F237" s="31" t="s">
        <v>2</v>
      </c>
      <c r="G237" s="30"/>
      <c r="H237" s="30"/>
      <c r="I237" s="31" t="s">
        <v>4</v>
      </c>
      <c r="J237" s="33" t="s">
        <v>5</v>
      </c>
      <c r="K237" s="31" t="s">
        <v>6</v>
      </c>
      <c r="L237" s="33" t="s">
        <v>7</v>
      </c>
      <c r="M237" s="47" t="s">
        <v>3</v>
      </c>
      <c r="N237" s="43" t="s">
        <v>3</v>
      </c>
      <c r="O237" s="43" t="s">
        <v>9</v>
      </c>
      <c r="P237" s="43" t="s">
        <v>10</v>
      </c>
    </row>
    <row r="238" spans="1:16" ht="3.55" customHeight="1" x14ac:dyDescent="0.25">
      <c r="A238" s="15"/>
      <c r="B238" s="16"/>
      <c r="C238" s="15"/>
      <c r="D238" s="15"/>
      <c r="E238" s="15"/>
      <c r="F238" s="15"/>
      <c r="G238" s="17"/>
      <c r="H238" s="17"/>
      <c r="I238" s="15"/>
      <c r="J238" s="18"/>
      <c r="K238" s="15"/>
      <c r="L238" s="18"/>
      <c r="M238" s="28"/>
    </row>
    <row r="239" spans="1:16" s="4" customFormat="1" ht="14.6" x14ac:dyDescent="0.4">
      <c r="A239" s="17" t="e" vm="139">
        <f>_xlfn.XLOOKUP(C239,Prijslijst!B:B,Prijslijst!I:I,0)</f>
        <v>#VALUE!</v>
      </c>
      <c r="B239" s="51"/>
      <c r="C239" s="8" t="s">
        <v>1097</v>
      </c>
      <c r="D239" s="52" t="e" vm="3">
        <v>#VALUE!</v>
      </c>
      <c r="E239" s="52" t="e" vm="4">
        <v>#VALUE!</v>
      </c>
      <c r="F239" s="8" t="s">
        <v>1379</v>
      </c>
      <c r="G239" s="17" t="e" vm="140">
        <v>#VALUE!</v>
      </c>
      <c r="H239" s="17" t="e" vm="30">
        <v>#VALUE!</v>
      </c>
      <c r="I239" s="13" t="str">
        <f>VLOOKUP(C239,Prijslijst!$B$1:$H$9182,7,TRUE)</f>
        <v>2TMA320050W0001</v>
      </c>
      <c r="J239" s="20">
        <f>VLOOKUP(C239,Prijslijst!$B$1:$C$9182,2,FALSE)</f>
        <v>699</v>
      </c>
      <c r="K239" s="20" t="str">
        <f>VLOOKUP(C239,Prijslijst!$B$1:$F$9182,5,FALSE)</f>
        <v>AL</v>
      </c>
      <c r="L239" s="20">
        <f>J239*B239</f>
        <v>0</v>
      </c>
      <c r="M239" s="28"/>
      <c r="N239" s="8"/>
      <c r="O239" s="8"/>
      <c r="P239" s="8"/>
    </row>
    <row r="240" spans="1:16" s="4" customFormat="1" ht="14.6" x14ac:dyDescent="0.4">
      <c r="A240" s="17" t="e" vm="141">
        <f>_xlfn.XLOOKUP(C240,Prijslijst!B:B,Prijslijst!I:I,0)</f>
        <v>#VALUE!</v>
      </c>
      <c r="B240" s="51"/>
      <c r="C240" s="8" t="s">
        <v>1094</v>
      </c>
      <c r="D240" s="52" t="e" vm="3">
        <v>#VALUE!</v>
      </c>
      <c r="E240" s="52" t="e" vm="4">
        <v>#VALUE!</v>
      </c>
      <c r="F240" s="8" t="s">
        <v>1380</v>
      </c>
      <c r="G240" s="17" t="e" vm="140">
        <v>#VALUE!</v>
      </c>
      <c r="H240" s="17" t="e" vm="30">
        <v>#VALUE!</v>
      </c>
      <c r="I240" s="13" t="str">
        <f>VLOOKUP(C240,Prijslijst!$B$1:$H$9182,7,TRUE)</f>
        <v>2TMA320050B0001</v>
      </c>
      <c r="J240" s="20">
        <f>VLOOKUP(C240,Prijslijst!$B$1:$C$9182,2,FALSE)</f>
        <v>699</v>
      </c>
      <c r="K240" s="20" t="str">
        <f>VLOOKUP(C240,Prijslijst!$B$1:$F$9182,5,FALSE)</f>
        <v>AL</v>
      </c>
      <c r="L240" s="20">
        <f>J240*B240</f>
        <v>0</v>
      </c>
      <c r="M240" s="28"/>
      <c r="N240" s="8"/>
      <c r="O240" s="8"/>
      <c r="P240" s="8"/>
    </row>
    <row r="241" spans="1:16" s="4" customFormat="1" ht="7" customHeight="1" x14ac:dyDescent="0.4">
      <c r="A241" s="8"/>
      <c r="B241" s="17"/>
      <c r="C241" s="8"/>
      <c r="D241" s="8"/>
      <c r="E241" s="8"/>
      <c r="F241" s="112" t="str">
        <f>IF((B239+B240)&gt;0,"Bij gebruik van dit scherm met Welcome IP heeft u de M2301/M2300 voeding niet nodig maar wel een POE voeding!","")</f>
        <v/>
      </c>
      <c r="G241" s="112"/>
      <c r="H241" s="112"/>
      <c r="I241" s="112"/>
      <c r="J241" s="112"/>
      <c r="K241" s="112"/>
      <c r="L241" s="112"/>
      <c r="M241" s="28"/>
      <c r="N241" s="8"/>
      <c r="O241" s="8"/>
      <c r="P241" s="8"/>
    </row>
    <row r="242" spans="1:16" s="4" customFormat="1" ht="14.6" x14ac:dyDescent="0.4">
      <c r="A242" s="17" t="e" vm="142">
        <f>_xlfn.XLOOKUP(C242,Prijslijst!B:B,Prijslijst!I:I,0)</f>
        <v>#VALUE!</v>
      </c>
      <c r="B242" s="51"/>
      <c r="C242" s="8" t="s">
        <v>1102</v>
      </c>
      <c r="D242" s="52" t="e" vm="3">
        <v>#VALUE!</v>
      </c>
      <c r="E242" s="52" t="e" vm="4">
        <v>#VALUE!</v>
      </c>
      <c r="F242" s="8" t="s">
        <v>1381</v>
      </c>
      <c r="G242" s="17"/>
      <c r="H242" s="17"/>
      <c r="I242" s="13" t="str">
        <f>VLOOKUP(C242,Prijslijst!$B$1:$H$9182,7,TRUE)</f>
        <v>2TMA320161B0002</v>
      </c>
      <c r="J242" s="20">
        <f>VLOOKUP(C242,Prijslijst!$B$1:$C$9182,2,FALSE)</f>
        <v>52</v>
      </c>
      <c r="K242" s="20" t="str">
        <f>VLOOKUP(C242,Prijslijst!$B$1:$F$9182,5,FALSE)</f>
        <v>AT</v>
      </c>
      <c r="L242" s="20">
        <f>J242*B242</f>
        <v>0</v>
      </c>
      <c r="M242" s="28"/>
      <c r="N242" s="8"/>
      <c r="O242" s="8"/>
      <c r="P242" s="8"/>
    </row>
    <row r="243" spans="1:16" s="4" customFormat="1" ht="14.6" x14ac:dyDescent="0.4">
      <c r="A243" s="17" t="e" vm="143">
        <f>_xlfn.XLOOKUP(C243,Prijslijst!B:B,Prijslijst!I:I,0)</f>
        <v>#VALUE!</v>
      </c>
      <c r="B243" s="51"/>
      <c r="C243" s="8" t="s">
        <v>1104</v>
      </c>
      <c r="D243" s="52" t="e" vm="3">
        <v>#VALUE!</v>
      </c>
      <c r="E243" s="52" t="e" vm="4">
        <v>#VALUE!</v>
      </c>
      <c r="F243" s="8" t="s">
        <v>1382</v>
      </c>
      <c r="G243" s="17"/>
      <c r="H243" s="17"/>
      <c r="I243" s="13" t="str">
        <f>VLOOKUP(C243,Prijslijst!$B$1:$H$9182,7,TRUE)</f>
        <v>2TMA320161W0001</v>
      </c>
      <c r="J243" s="20">
        <f>VLOOKUP(C243,Prijslijst!$B$1:$C$9182,2,FALSE)</f>
        <v>44.3</v>
      </c>
      <c r="K243" s="20" t="str">
        <f>VLOOKUP(C243,Prijslijst!$B$1:$F$9182,5,FALSE)</f>
        <v>AT</v>
      </c>
      <c r="L243" s="20">
        <f>J243*B243</f>
        <v>0</v>
      </c>
      <c r="M243" s="28"/>
      <c r="N243" s="8"/>
      <c r="O243" s="8"/>
      <c r="P243" s="8"/>
    </row>
    <row r="244" spans="1:16" s="4" customFormat="1" ht="14.6" x14ac:dyDescent="0.4">
      <c r="A244" s="17" t="e" vm="144">
        <f>_xlfn.XLOOKUP(C244,Prijslijst!B:B,Prijslijst!I:I,0)</f>
        <v>#VALUE!</v>
      </c>
      <c r="B244" s="51"/>
      <c r="C244" s="8" t="s">
        <v>1100</v>
      </c>
      <c r="D244" s="52" t="e" vm="3">
        <v>#VALUE!</v>
      </c>
      <c r="E244" s="52" t="e" vm="4">
        <v>#VALUE!</v>
      </c>
      <c r="F244" s="8" t="s">
        <v>1383</v>
      </c>
      <c r="G244" s="17"/>
      <c r="H244" s="17"/>
      <c r="I244" s="13" t="str">
        <f>VLOOKUP(C244,Prijslijst!$B$1:$H$9182,7,TRUE)</f>
        <v>2TMA320161B0001</v>
      </c>
      <c r="J244" s="20">
        <f>VLOOKUP(C244,Prijslijst!$B$1:$C$9182,2,FALSE)</f>
        <v>44.3</v>
      </c>
      <c r="K244" s="20" t="str">
        <f>VLOOKUP(C244,Prijslijst!$B$1:$F$9182,5,FALSE)</f>
        <v>AT</v>
      </c>
      <c r="L244" s="20">
        <f>J244*B244</f>
        <v>0</v>
      </c>
      <c r="M244" s="28"/>
      <c r="N244" s="8"/>
      <c r="O244" s="8"/>
      <c r="P244" s="8"/>
    </row>
    <row r="245" spans="1:16" s="4" customFormat="1" ht="2.5" customHeight="1" x14ac:dyDescent="0.4">
      <c r="A245" s="17"/>
      <c r="B245" s="17"/>
      <c r="C245" s="8"/>
      <c r="D245" s="9"/>
      <c r="E245" s="9"/>
      <c r="F245" s="8"/>
      <c r="G245" s="17"/>
      <c r="H245" s="17"/>
      <c r="I245" s="13"/>
      <c r="J245" s="20"/>
      <c r="K245" s="20"/>
      <c r="L245" s="20"/>
      <c r="M245" s="28"/>
      <c r="N245" s="8"/>
      <c r="O245" s="8"/>
      <c r="P245" s="8"/>
    </row>
    <row r="246" spans="1:16" x14ac:dyDescent="0.25">
      <c r="A246" s="94" t="s">
        <v>1378</v>
      </c>
      <c r="B246" s="94"/>
      <c r="C246" s="94"/>
      <c r="D246" s="94"/>
      <c r="E246" s="94"/>
      <c r="F246" s="94"/>
      <c r="G246" s="95" t="str">
        <f>G262</f>
        <v/>
      </c>
      <c r="H246" s="95"/>
      <c r="I246" s="95"/>
      <c r="J246" s="95"/>
      <c r="K246" s="95"/>
      <c r="L246" s="95"/>
      <c r="M246" s="95"/>
      <c r="N246" s="44"/>
      <c r="O246" s="44"/>
      <c r="P246" s="44"/>
    </row>
    <row r="247" spans="1:16" x14ac:dyDescent="0.25">
      <c r="A247" s="31"/>
      <c r="B247" s="32" t="s">
        <v>0</v>
      </c>
      <c r="C247" s="31" t="s">
        <v>1</v>
      </c>
      <c r="D247" s="31"/>
      <c r="E247" s="31"/>
      <c r="F247" s="31" t="s">
        <v>2</v>
      </c>
      <c r="G247" s="30"/>
      <c r="H247" s="30"/>
      <c r="I247" s="31" t="s">
        <v>4</v>
      </c>
      <c r="J247" s="33" t="s">
        <v>5</v>
      </c>
      <c r="K247" s="31" t="s">
        <v>6</v>
      </c>
      <c r="L247" s="33" t="s">
        <v>7</v>
      </c>
      <c r="M247" s="47" t="s">
        <v>3</v>
      </c>
      <c r="N247" s="43" t="s">
        <v>3</v>
      </c>
      <c r="O247" s="43" t="s">
        <v>9</v>
      </c>
      <c r="P247" s="43" t="s">
        <v>10</v>
      </c>
    </row>
    <row r="248" spans="1:16" s="4" customFormat="1" ht="2.5" customHeight="1" x14ac:dyDescent="0.4">
      <c r="A248" s="17"/>
      <c r="B248" s="17"/>
      <c r="C248" s="8"/>
      <c r="D248" s="9"/>
      <c r="E248" s="9"/>
      <c r="F248" s="8"/>
      <c r="G248" s="17"/>
      <c r="H248" s="17"/>
      <c r="I248" s="13"/>
      <c r="J248" s="20"/>
      <c r="K248" s="20"/>
      <c r="L248" s="20"/>
      <c r="M248" s="28"/>
      <c r="N248" s="8"/>
      <c r="O248" s="8"/>
      <c r="P248" s="8"/>
    </row>
    <row r="249" spans="1:16" s="4" customFormat="1" ht="3.55" customHeight="1" x14ac:dyDescent="0.4">
      <c r="A249" s="8"/>
      <c r="B249" s="17"/>
      <c r="C249" s="8"/>
      <c r="D249" s="8"/>
      <c r="E249" s="8"/>
      <c r="F249" s="8"/>
      <c r="G249" s="17"/>
      <c r="H249" s="17"/>
      <c r="I249" s="8"/>
      <c r="J249" s="20"/>
      <c r="K249" s="8"/>
      <c r="L249" s="20"/>
      <c r="M249" s="28"/>
      <c r="N249" s="8"/>
      <c r="O249" s="8"/>
      <c r="P249" s="8"/>
    </row>
    <row r="250" spans="1:16" s="4" customFormat="1" ht="14.6" x14ac:dyDescent="0.4">
      <c r="A250" s="17" t="e" vm="145">
        <f>_xlfn.XLOOKUP(C250,Prijslijst!B:B,Prijslijst!I:I,0)</f>
        <v>#VALUE!</v>
      </c>
      <c r="B250" s="51"/>
      <c r="C250" s="8" t="str">
        <f>_xlfn.XLOOKUP(F250,Prijslijst!G607:G610,Prijslijst!B607:B610,0)</f>
        <v>ST/U10.1.11-811</v>
      </c>
      <c r="D250" s="52" t="e" vm="3">
        <v>#VALUE!</v>
      </c>
      <c r="E250" s="52" t="e" vm="4">
        <v>#VALUE!</v>
      </c>
      <c r="F250" s="41" t="s">
        <v>1385</v>
      </c>
      <c r="G250" s="17"/>
      <c r="H250" s="17" t="e" vm="140">
        <v>#VALUE!</v>
      </c>
      <c r="I250" s="13" t="str">
        <f>VLOOKUP(C250,Prijslijst!$B$1:$H$9182,7,FALSE)</f>
        <v>2TMA310050W0001</v>
      </c>
      <c r="J250" s="20">
        <f>VLOOKUP(C250,Prijslijst!$B$1:$C$9182,2,FALSE)</f>
        <v>1190</v>
      </c>
      <c r="K250" s="20" t="str">
        <f>VLOOKUP(C250,Prijslijst!$B$1:$F$9182,5,FALSE)</f>
        <v>AL</v>
      </c>
      <c r="L250" s="20">
        <f>J250*B250</f>
        <v>0</v>
      </c>
      <c r="M250" s="28"/>
      <c r="N250" s="8"/>
      <c r="O250" s="8"/>
      <c r="P250" s="8"/>
    </row>
    <row r="251" spans="1:16" s="4" customFormat="1" ht="14.6" x14ac:dyDescent="0.4">
      <c r="A251" s="17" t="e" vm="146">
        <f>_xlfn.XLOOKUP(C251,Prijslijst!B:B,Prijslijst!I:I,0)</f>
        <v>#VALUE!</v>
      </c>
      <c r="B251" s="51"/>
      <c r="C251" s="8" t="str">
        <f>_xlfn.XLOOKUP(F251,Prijslijst!G611:G614,Prijslijst!B611:B614,0)</f>
        <v>ST/U10.2.11-825</v>
      </c>
      <c r="D251" s="52" t="e" vm="3">
        <v>#VALUE!</v>
      </c>
      <c r="E251" s="52" t="e" vm="4">
        <v>#VALUE!</v>
      </c>
      <c r="F251" s="41" t="s">
        <v>1407</v>
      </c>
      <c r="G251" s="17"/>
      <c r="H251" s="17" t="e" vm="140">
        <v>#VALUE!</v>
      </c>
      <c r="I251" s="13" t="str">
        <f>VLOOKUP(C251,Prijslijst!$B$1:$H$9182,7,FALSE)</f>
        <v>2TMA310050B0002</v>
      </c>
      <c r="J251" s="20">
        <f>VLOOKUP(C251,Prijslijst!$B$1:$C$9182,2,FALSE)</f>
        <v>1292</v>
      </c>
      <c r="K251" s="20" t="str">
        <f>VLOOKUP(C251,Prijslijst!$B$1:$F$9182,5,FALSE)</f>
        <v>AL</v>
      </c>
      <c r="L251" s="20">
        <f>J251*B251</f>
        <v>0</v>
      </c>
      <c r="M251" s="28"/>
      <c r="N251" s="8"/>
      <c r="O251" s="8"/>
      <c r="P251" s="8"/>
    </row>
    <row r="252" spans="1:16" s="4" customFormat="1" ht="3.55" customHeight="1" x14ac:dyDescent="0.4">
      <c r="A252" s="17"/>
      <c r="B252" s="17"/>
      <c r="C252" s="8"/>
      <c r="D252" s="8"/>
      <c r="E252" s="8"/>
      <c r="F252" s="8"/>
      <c r="G252" s="17"/>
      <c r="H252" s="17"/>
      <c r="I252" s="8"/>
      <c r="J252" s="20"/>
      <c r="K252" s="8"/>
      <c r="L252" s="20"/>
      <c r="M252" s="28"/>
      <c r="N252" s="8"/>
      <c r="O252" s="8"/>
      <c r="P252" s="8"/>
    </row>
    <row r="253" spans="1:16" s="4" customFormat="1" ht="14.6" x14ac:dyDescent="0.4">
      <c r="A253" s="17" t="e" vm="147">
        <f>_xlfn.XLOOKUP(C253,Prijslijst!B:B,Prijslijst!I:I,0)</f>
        <v>#VALUE!</v>
      </c>
      <c r="B253" s="51"/>
      <c r="C253" s="8" t="s">
        <v>91</v>
      </c>
      <c r="D253" s="52" t="e" vm="3">
        <v>#VALUE!</v>
      </c>
      <c r="E253" s="52" t="e" vm="4">
        <v>#VALUE!</v>
      </c>
      <c r="F253" s="8" t="s">
        <v>1387</v>
      </c>
      <c r="G253" s="17"/>
      <c r="H253" s="17"/>
      <c r="I253" s="13" t="str">
        <f>VLOOKUP(C253,Prijslijst!$B$1:$H$9182,7,TRUE)</f>
        <v>2CKA006136A0211</v>
      </c>
      <c r="J253" s="20">
        <f>VLOOKUP(C253,Prijslijst!$B$1:$C$9182,2,FALSE)</f>
        <v>56.7</v>
      </c>
      <c r="K253" s="20" t="str">
        <f>VLOOKUP(C253,Prijslijst!$B$1:$F$9182,5,FALSE)</f>
        <v>AL</v>
      </c>
      <c r="L253" s="20">
        <f>J253*B253</f>
        <v>0</v>
      </c>
      <c r="M253" s="28"/>
      <c r="N253" s="8"/>
      <c r="O253" s="8"/>
      <c r="P253" s="8"/>
    </row>
    <row r="254" spans="1:16" s="4" customFormat="1" ht="14.6" x14ac:dyDescent="0.4">
      <c r="A254" s="17" t="e" vm="148">
        <f>_xlfn.XLOOKUP(C254,Prijslijst!B:B,Prijslijst!I:I,0)</f>
        <v>#VALUE!</v>
      </c>
      <c r="B254" s="51"/>
      <c r="C254" s="8" t="s">
        <v>1091</v>
      </c>
      <c r="D254" s="52" t="e" vm="3">
        <v>#VALUE!</v>
      </c>
      <c r="E254" s="52" t="e" vm="4">
        <v>#VALUE!</v>
      </c>
      <c r="F254" s="8" t="s">
        <v>1388</v>
      </c>
      <c r="G254" s="17"/>
      <c r="H254" s="17"/>
      <c r="I254" s="13" t="str">
        <f>VLOOKUP(C254,Prijslijst!$B$1:$H$9182,7,FALSE)</f>
        <v>2TMA310161W0001</v>
      </c>
      <c r="J254" s="20">
        <f>VLOOKUP(C254,Prijslijst!$B$1:$C$9182,2,FALSE)</f>
        <v>56.7</v>
      </c>
      <c r="K254" s="20" t="str">
        <f>VLOOKUP(C254,Prijslijst!$B$1:$F$9182,5,FALSE)</f>
        <v>AL</v>
      </c>
      <c r="L254" s="20">
        <f>J254*B254</f>
        <v>0</v>
      </c>
      <c r="M254" s="28"/>
      <c r="N254" s="8"/>
      <c r="O254" s="8"/>
      <c r="P254" s="8"/>
    </row>
    <row r="255" spans="1:16" s="4" customFormat="1" ht="14.6" x14ac:dyDescent="0.4">
      <c r="A255" s="17" t="e" vm="149">
        <f>_xlfn.XLOOKUP(C255,Prijslijst!B:B,Prijslijst!I:I,0)</f>
        <v>#VALUE!</v>
      </c>
      <c r="B255" s="51"/>
      <c r="C255" s="8" t="s">
        <v>1088</v>
      </c>
      <c r="D255" s="52" t="e" vm="3">
        <v>#VALUE!</v>
      </c>
      <c r="E255" s="52" t="e" vm="4">
        <v>#VALUE!</v>
      </c>
      <c r="F255" s="8" t="s">
        <v>1389</v>
      </c>
      <c r="G255" s="17"/>
      <c r="H255" s="17"/>
      <c r="I255" s="13" t="str">
        <f>VLOOKUP(C255,Prijslijst!$B$1:$H$9182,7,FALSE)</f>
        <v>2TMA310161B0001</v>
      </c>
      <c r="J255" s="20">
        <f>VLOOKUP(C255,Prijslijst!$B$1:$C$9182,2,FALSE)</f>
        <v>56.7</v>
      </c>
      <c r="K255" s="20" t="str">
        <f>VLOOKUP(C255,Prijslijst!$B$1:$F$9182,5,FALSE)</f>
        <v>AL</v>
      </c>
      <c r="L255" s="20">
        <f>J255*B255</f>
        <v>0</v>
      </c>
      <c r="M255" s="28"/>
      <c r="N255" s="8"/>
      <c r="O255" s="8"/>
      <c r="P255" s="8"/>
    </row>
    <row r="256" spans="1:16" s="4" customFormat="1" ht="3" customHeight="1" x14ac:dyDescent="0.4">
      <c r="A256" s="8"/>
      <c r="B256" s="17"/>
      <c r="C256" s="8"/>
      <c r="D256" s="8"/>
      <c r="E256" s="8"/>
      <c r="F256" s="8"/>
      <c r="G256" s="17"/>
      <c r="H256" s="17"/>
      <c r="I256" s="8"/>
      <c r="J256" s="20"/>
      <c r="K256" s="8"/>
      <c r="L256" s="20"/>
      <c r="M256" s="28"/>
      <c r="N256" s="8"/>
      <c r="O256" s="8"/>
      <c r="P256" s="8"/>
    </row>
    <row r="257" spans="1:16" s="4" customFormat="1" ht="14.6" x14ac:dyDescent="0.4">
      <c r="A257" s="17" t="e" vm="150">
        <f>_xlfn.XLOOKUP(C257,Prijslijst!B:B,Prijslijst!I:I,0)</f>
        <v>#VALUE!</v>
      </c>
      <c r="B257" s="5">
        <f>IF((B239+B240+B250+B251=1),1,0)</f>
        <v>0</v>
      </c>
      <c r="C257" s="8" t="s">
        <v>1046</v>
      </c>
      <c r="D257" s="52" t="e" vm="3">
        <v>#VALUE!</v>
      </c>
      <c r="E257" s="52" t="e" vm="4">
        <v>#VALUE!</v>
      </c>
      <c r="F257" s="8" t="s">
        <v>1390</v>
      </c>
      <c r="G257" s="42" t="s">
        <v>1259</v>
      </c>
      <c r="H257" s="17" t="e" vm="140">
        <v>#VALUE!</v>
      </c>
      <c r="I257" s="13" t="str">
        <f>VLOOKUP(C257,Prijslijst!$B$1:$H$9182,7,FALSE)</f>
        <v>2TMA210161W0002</v>
      </c>
      <c r="J257" s="20">
        <f>VLOOKUP(C257,Prijslijst!$B$1:$C$9182,2,FALSE)</f>
        <v>97.6</v>
      </c>
      <c r="K257" s="20" t="str">
        <f>VLOOKUP(C257,Prijslijst!$B$1:$F$9182,5,FALSE)</f>
        <v>AT</v>
      </c>
      <c r="L257" s="20">
        <f>J257*B257</f>
        <v>0</v>
      </c>
      <c r="M257" s="28">
        <f>B257*N257</f>
        <v>0</v>
      </c>
      <c r="N257" s="8">
        <v>4</v>
      </c>
      <c r="O257" s="8"/>
      <c r="P257" s="8"/>
    </row>
    <row r="258" spans="1:16" s="4" customFormat="1" ht="14.6" x14ac:dyDescent="0.4">
      <c r="A258" s="17" t="e" vm="151">
        <f>_xlfn.XLOOKUP(C258,Prijslijst!B:B,Prijslijst!I:I,0)</f>
        <v>#VALUE!</v>
      </c>
      <c r="B258" s="5">
        <f>IF((B239+B240+B250+B251=2),1,0)</f>
        <v>0</v>
      </c>
      <c r="C258" s="8" t="s">
        <v>1043</v>
      </c>
      <c r="D258" s="52" t="e" vm="3">
        <v>#VALUE!</v>
      </c>
      <c r="E258" s="52" t="e" vm="4">
        <v>#VALUE!</v>
      </c>
      <c r="F258" s="8" t="s">
        <v>1391</v>
      </c>
      <c r="G258" s="42" t="s">
        <v>1260</v>
      </c>
      <c r="H258" s="17" t="e" vm="140">
        <v>#VALUE!</v>
      </c>
      <c r="I258" s="13" t="str">
        <f>VLOOKUP(C258,Prijslijst!$B$1:$H$9182,7,FALSE)</f>
        <v>2TMA210161W0001</v>
      </c>
      <c r="J258" s="20">
        <f>VLOOKUP(C258,Prijslijst!$B$1:$C$9182,2,FALSE)</f>
        <v>168</v>
      </c>
      <c r="K258" s="20" t="str">
        <f>VLOOKUP(C258,Prijslijst!$B$1:$F$9182,5,FALSE)</f>
        <v>AT</v>
      </c>
      <c r="L258" s="20">
        <f>J258*B258</f>
        <v>0</v>
      </c>
      <c r="M258" s="28">
        <f>B258*N258</f>
        <v>0</v>
      </c>
      <c r="N258" s="8">
        <v>8</v>
      </c>
      <c r="O258" s="8"/>
      <c r="P258" s="8"/>
    </row>
    <row r="259" spans="1:16" ht="6.55" customHeight="1" x14ac:dyDescent="0.25">
      <c r="A259" s="15"/>
      <c r="B259" s="16"/>
      <c r="C259" s="15"/>
      <c r="D259" s="15"/>
      <c r="E259" s="15"/>
      <c r="F259" s="87" t="str">
        <f>IF((B239+B240+B250+B251)&gt;2,"Uw selectie vereist meer componenten. Neem contact met ons op!"," ")</f>
        <v xml:space="preserve"> </v>
      </c>
      <c r="G259" s="17"/>
      <c r="H259" s="17"/>
      <c r="I259" s="15"/>
      <c r="J259" s="18"/>
      <c r="K259" s="15"/>
      <c r="L259" s="18"/>
      <c r="M259" s="28"/>
    </row>
    <row r="260" spans="1:16" ht="7.5" customHeight="1" x14ac:dyDescent="0.4">
      <c r="A260" s="15"/>
      <c r="B260" s="16"/>
      <c r="C260" s="15"/>
      <c r="D260" s="15"/>
      <c r="E260" s="15"/>
      <c r="F260" s="84" t="s">
        <v>1392</v>
      </c>
      <c r="G260" s="35" t="e" vm="3">
        <v>#VALUE!</v>
      </c>
      <c r="H260" s="17"/>
      <c r="I260" s="15"/>
      <c r="J260" s="18"/>
      <c r="K260" s="15"/>
      <c r="L260" s="18"/>
      <c r="M260" s="28"/>
    </row>
    <row r="261" spans="1:16" ht="3" customHeight="1" x14ac:dyDescent="0.25">
      <c r="A261" s="15"/>
      <c r="B261" s="16"/>
      <c r="C261" s="15"/>
      <c r="D261" s="15"/>
      <c r="E261" s="15"/>
      <c r="F261" s="15"/>
      <c r="G261" s="17"/>
      <c r="H261" s="17"/>
      <c r="I261" s="15"/>
      <c r="J261" s="18"/>
      <c r="K261" s="15"/>
      <c r="L261" s="18"/>
      <c r="M261" s="28"/>
    </row>
    <row r="262" spans="1:16" x14ac:dyDescent="0.25">
      <c r="A262" s="94" t="s">
        <v>1398</v>
      </c>
      <c r="B262" s="94"/>
      <c r="C262" s="94"/>
      <c r="D262" s="94"/>
      <c r="E262" s="94"/>
      <c r="F262" s="94"/>
      <c r="G262" s="95" t="str">
        <f>IF((B279+B280+B281+B282+B285+B286+B287+B289+B290+B291++B293+B298+B299+B300+B302+B303+B304+B305+B306+B307)&gt;0,"Welcome IP is niet te combineren met Welcome 2-draads. Kies het juiste systeem!","")</f>
        <v/>
      </c>
      <c r="H262" s="95"/>
      <c r="I262" s="95"/>
      <c r="J262" s="95"/>
      <c r="K262" s="95"/>
      <c r="L262" s="95"/>
      <c r="M262" s="95"/>
      <c r="N262" s="44"/>
      <c r="O262" s="44"/>
      <c r="P262" s="44"/>
    </row>
    <row r="263" spans="1:16" x14ac:dyDescent="0.25">
      <c r="A263" s="31"/>
      <c r="B263" s="32" t="s">
        <v>0</v>
      </c>
      <c r="C263" s="31" t="s">
        <v>1</v>
      </c>
      <c r="D263" s="31"/>
      <c r="E263" s="31"/>
      <c r="F263" s="31" t="s">
        <v>2</v>
      </c>
      <c r="G263" s="30"/>
      <c r="H263" s="30"/>
      <c r="I263" s="31" t="s">
        <v>4</v>
      </c>
      <c r="J263" s="33" t="s">
        <v>5</v>
      </c>
      <c r="K263" s="31" t="s">
        <v>6</v>
      </c>
      <c r="L263" s="33" t="s">
        <v>7</v>
      </c>
      <c r="M263" s="47" t="s">
        <v>3</v>
      </c>
      <c r="N263" s="43" t="s">
        <v>3</v>
      </c>
      <c r="O263" s="43" t="s">
        <v>9</v>
      </c>
      <c r="P263" s="43" t="s">
        <v>10</v>
      </c>
    </row>
    <row r="264" spans="1:16" ht="3" customHeight="1" x14ac:dyDescent="0.25">
      <c r="A264" s="15"/>
      <c r="B264" s="16"/>
      <c r="C264" s="15"/>
      <c r="D264" s="15"/>
      <c r="E264" s="15"/>
      <c r="F264" s="15"/>
      <c r="G264" s="17"/>
      <c r="H264" s="17"/>
      <c r="I264" s="15"/>
      <c r="J264" s="18"/>
      <c r="K264" s="15"/>
      <c r="L264" s="18"/>
      <c r="M264" s="28"/>
    </row>
    <row r="265" spans="1:16" s="4" customFormat="1" ht="14.6" x14ac:dyDescent="0.4">
      <c r="A265" s="17" t="e" vm="152">
        <f>_xlfn.XLOOKUP(C265,Prijslijst!B:B,Prijslijst!I:I,0)</f>
        <v>#VALUE!</v>
      </c>
      <c r="B265" s="53"/>
      <c r="C265" s="8" t="s">
        <v>1031</v>
      </c>
      <c r="D265" s="52" t="e" vm="3">
        <v>#VALUE!</v>
      </c>
      <c r="E265" s="52" t="e" vm="4">
        <v>#VALUE!</v>
      </c>
      <c r="F265" s="8" t="s">
        <v>1396</v>
      </c>
      <c r="G265" s="17"/>
      <c r="H265" s="17" t="e" vm="140">
        <v>#VALUE!</v>
      </c>
      <c r="I265" s="13" t="str">
        <f>VLOOKUP(C265,Prijslijst!$B$1:$H$9182,7,TRUE)</f>
        <v>2TMA210010A0030</v>
      </c>
      <c r="J265" s="20">
        <f>VLOOKUP(C265,Prijslijst!$B$1:$C$9182,2,FALSE)</f>
        <v>292</v>
      </c>
      <c r="K265" s="20" t="str">
        <f>VLOOKUP(C265,Prijslijst!$B$1:$F$9182,5,FALSE)</f>
        <v>AT</v>
      </c>
      <c r="L265" s="20">
        <f>J265*B265</f>
        <v>0</v>
      </c>
      <c r="M265" s="28"/>
      <c r="N265" s="8"/>
      <c r="O265" s="8"/>
      <c r="P265" s="8"/>
    </row>
    <row r="266" spans="1:16" s="4" customFormat="1" ht="14.6" x14ac:dyDescent="0.4">
      <c r="A266" s="17" t="e" vm="153">
        <f>_xlfn.XLOOKUP(C266,Prijslijst!B:B,Prijslijst!I:I,0)</f>
        <v>#VALUE!</v>
      </c>
      <c r="B266" s="51"/>
      <c r="C266" s="8" t="s">
        <v>1037</v>
      </c>
      <c r="D266" s="52" t="e" vm="3">
        <v>#VALUE!</v>
      </c>
      <c r="E266" s="52" t="e" vm="4">
        <v>#VALUE!</v>
      </c>
      <c r="F266" s="8" t="s">
        <v>1397</v>
      </c>
      <c r="G266" s="17"/>
      <c r="H266" s="17" t="e" vm="140">
        <v>#VALUE!</v>
      </c>
      <c r="I266" s="13" t="str">
        <f>VLOOKUP(C266,Prijslijst!$B$1:$H$9182,7,TRUE)</f>
        <v>2TMA210010A0041</v>
      </c>
      <c r="J266" s="20">
        <f>VLOOKUP(C266,Prijslijst!$B$1:$C$9182,2,FALSE)</f>
        <v>372</v>
      </c>
      <c r="K266" s="20" t="str">
        <f>VLOOKUP(C266,Prijslijst!$B$1:$F$9182,5,FALSE)</f>
        <v>AT</v>
      </c>
      <c r="L266" s="20">
        <f>J266*B266</f>
        <v>0</v>
      </c>
      <c r="M266" s="28"/>
      <c r="N266" s="8"/>
      <c r="O266" s="8"/>
      <c r="P266" s="8"/>
    </row>
    <row r="267" spans="1:16" s="4" customFormat="1" ht="14.6" x14ac:dyDescent="0.4">
      <c r="A267" s="17" t="e" vm="154">
        <f>_xlfn.XLOOKUP(C267,Prijslijst!B:B,Prijslijst!I:I,0)</f>
        <v>#VALUE!</v>
      </c>
      <c r="B267" s="5">
        <f>B266</f>
        <v>0</v>
      </c>
      <c r="C267" s="8" t="s">
        <v>1040</v>
      </c>
      <c r="D267" s="52" t="e" vm="3">
        <v>#VALUE!</v>
      </c>
      <c r="E267" s="52" t="e" vm="4">
        <v>#VALUE!</v>
      </c>
      <c r="F267" s="8" t="s">
        <v>1393</v>
      </c>
      <c r="G267" s="17"/>
      <c r="H267" s="17"/>
      <c r="I267" s="13" t="str">
        <f>VLOOKUP(C267,Prijslijst!$B$1:$H$9182,7,TRUE)</f>
        <v>2TMA210160B0006</v>
      </c>
      <c r="J267" s="20">
        <f>VLOOKUP(C267,Prijslijst!$B$1:$C$9182,2,TRUE)</f>
        <v>33.5</v>
      </c>
      <c r="K267" s="20" t="str">
        <f>VLOOKUP(C267,Prijslijst!$B$1:$F$9182,5,TRUE)</f>
        <v>AT</v>
      </c>
      <c r="L267" s="20">
        <f>J267*B267</f>
        <v>0</v>
      </c>
      <c r="M267" s="28"/>
      <c r="N267" s="8"/>
      <c r="O267" s="8"/>
      <c r="P267" s="8"/>
    </row>
    <row r="268" spans="1:16" s="4" customFormat="1" ht="5.05" customHeight="1" x14ac:dyDescent="0.4">
      <c r="A268" s="17"/>
      <c r="B268" s="17"/>
      <c r="C268" s="8"/>
      <c r="D268" s="8"/>
      <c r="E268" s="8"/>
      <c r="F268" s="40" t="str">
        <f>IF((B265+B266+B269)&gt;1,"Uw selectie vereist meer componenten. Neem contact met ons op of gebruik de Welcome configurator!","")</f>
        <v/>
      </c>
      <c r="G268" s="17"/>
      <c r="H268" s="17"/>
      <c r="I268" s="8"/>
      <c r="J268" s="20"/>
      <c r="K268" s="8"/>
      <c r="L268" s="20"/>
      <c r="M268" s="28"/>
      <c r="N268" s="8"/>
      <c r="O268" s="8"/>
      <c r="P268" s="8"/>
    </row>
    <row r="269" spans="1:16" s="4" customFormat="1" ht="14.6" x14ac:dyDescent="0.4">
      <c r="A269" s="17" t="e" vm="155">
        <f>_xlfn.XLOOKUP(C269,Prijslijst!B:B,Prijslijst!I:I,0)</f>
        <v>#VALUE!</v>
      </c>
      <c r="B269" s="53"/>
      <c r="C269" s="8" t="str">
        <f>_xlfn.XLOOKUP(F269,Prijslijst!G18:G21,Prijslijst!B18:B21,0)</f>
        <v>41383CF-A-03</v>
      </c>
      <c r="D269" s="52" t="e" vm="3">
        <v>#VALUE!</v>
      </c>
      <c r="E269" s="52" t="e" vm="4">
        <v>#VALUE!</v>
      </c>
      <c r="F269" s="41" t="s">
        <v>1410</v>
      </c>
      <c r="G269" s="17"/>
      <c r="H269" s="17"/>
      <c r="I269" s="13" t="str">
        <f>VLOOKUP(C269,Prijslijst!$B$1:$H$9182,7,TRUE)</f>
        <v>2TMA200160A0028</v>
      </c>
      <c r="J269" s="20">
        <f>VLOOKUP(C269,Prijslijst!$B$1:$C$9182,2,FALSE)</f>
        <v>78.900000000000006</v>
      </c>
      <c r="K269" s="20" t="str">
        <f>VLOOKUP(C269,Prijslijst!$B$1:$F$9182,5,FALSE)</f>
        <v>AT</v>
      </c>
      <c r="L269" s="20">
        <f t="shared" ref="L269:L274" si="6">J269*B269</f>
        <v>0</v>
      </c>
      <c r="M269" s="28"/>
      <c r="N269" s="8"/>
      <c r="O269" s="8"/>
      <c r="P269" s="8"/>
    </row>
    <row r="270" spans="1:16" s="4" customFormat="1" ht="14.6" x14ac:dyDescent="0.4">
      <c r="A270" s="17" t="e" vm="156">
        <f>_xlfn.XLOOKUP(C270,Prijslijst!B:B,Prijslijst!I:I,0)</f>
        <v>#VALUE!</v>
      </c>
      <c r="B270" s="5">
        <f>B269</f>
        <v>0</v>
      </c>
      <c r="C270" s="8" t="s">
        <v>1028</v>
      </c>
      <c r="D270" s="52" t="e" vm="3">
        <v>#VALUE!</v>
      </c>
      <c r="E270" s="52" t="e" vm="4">
        <v>#VALUE!</v>
      </c>
      <c r="F270" s="8" t="s">
        <v>1394</v>
      </c>
      <c r="G270" s="17"/>
      <c r="H270" s="17" t="e" vm="140">
        <v>#VALUE!</v>
      </c>
      <c r="I270" s="13" t="str">
        <f>VLOOKUP(C270,Prijslijst!$B$1:$H$9182,7,TRUE)</f>
        <v>2TMA200160N0044</v>
      </c>
      <c r="J270" s="20">
        <f>VLOOKUP(C270,Prijslijst!$B$1:$C$9182,2,FALSE)</f>
        <v>298</v>
      </c>
      <c r="K270" s="20" t="str">
        <f>VLOOKUP(C270,Prijslijst!$B$1:$F$9182,5,FALSE)</f>
        <v>AT</v>
      </c>
      <c r="L270" s="20">
        <f t="shared" si="6"/>
        <v>0</v>
      </c>
      <c r="M270" s="28"/>
      <c r="N270" s="8"/>
      <c r="O270" s="8"/>
      <c r="P270" s="8"/>
    </row>
    <row r="271" spans="1:16" s="4" customFormat="1" ht="14.6" x14ac:dyDescent="0.4">
      <c r="A271" s="17" t="e" vm="157">
        <f>_xlfn.XLOOKUP(C271,Prijslijst!B:B,Prijslijst!I:I,0)</f>
        <v>#VALUE!</v>
      </c>
      <c r="B271" s="5">
        <f>B269</f>
        <v>0</v>
      </c>
      <c r="C271" s="8" t="s">
        <v>1015</v>
      </c>
      <c r="D271" s="52" t="e" vm="3">
        <v>#VALUE!</v>
      </c>
      <c r="E271" s="52" t="e" vm="4">
        <v>#VALUE!</v>
      </c>
      <c r="F271" s="8" t="s">
        <v>1395</v>
      </c>
      <c r="G271" s="17"/>
      <c r="H271" s="17" t="e" vm="140">
        <v>#VALUE!</v>
      </c>
      <c r="I271" s="13" t="str">
        <f>VLOOKUP(C271,Prijslijst!$B$1:$H$9182,7,TRUE)</f>
        <v>2TMA130160N0023</v>
      </c>
      <c r="J271" s="20">
        <f>VLOOKUP(C271,Prijslijst!$B$1:$C$9182,2,FALSE)</f>
        <v>90.8</v>
      </c>
      <c r="K271" s="20" t="str">
        <f>VLOOKUP(C271,Prijslijst!$B$1:$F$9182,5,FALSE)</f>
        <v>AS</v>
      </c>
      <c r="L271" s="20">
        <f t="shared" si="6"/>
        <v>0</v>
      </c>
      <c r="M271" s="28"/>
      <c r="N271" s="8"/>
      <c r="O271" s="8"/>
      <c r="P271" s="8"/>
    </row>
    <row r="272" spans="1:16" s="4" customFormat="1" ht="14.6" x14ac:dyDescent="0.4">
      <c r="A272" s="17" t="e" vm="158">
        <f>_xlfn.XLOOKUP(C272,Prijslijst!B:B,Prijslijst!I:I,0)</f>
        <v>#VALUE!</v>
      </c>
      <c r="B272" s="51"/>
      <c r="C272" s="8" t="s">
        <v>1000</v>
      </c>
      <c r="D272" s="52" t="e" vm="3">
        <v>#VALUE!</v>
      </c>
      <c r="E272" s="52" t="e" vm="4">
        <v>#VALUE!</v>
      </c>
      <c r="F272" s="41" t="str">
        <f>VLOOKUP(C272,Prijslijst!$B$1:$G$9182,6,FALSE)</f>
        <v>Welcome stukwerk inbouwdoos 3-modules 1/3</v>
      </c>
      <c r="G272" s="17"/>
      <c r="H272" s="17"/>
      <c r="I272" s="13" t="str">
        <f>VLOOKUP(C272,Prijslijst!$B$1:$H$9182,7,TRUE)</f>
        <v>2TMA130160B0069</v>
      </c>
      <c r="J272" s="20">
        <f>VLOOKUP(C272,Prijslijst!$B$1:$C$9182,2,TRUE)</f>
        <v>76.5</v>
      </c>
      <c r="K272" s="20" t="str">
        <f>VLOOKUP(C272,Prijslijst!$B$1:$F$9182,5,TRUE)</f>
        <v>AS</v>
      </c>
      <c r="L272" s="20">
        <f t="shared" si="6"/>
        <v>0</v>
      </c>
      <c r="M272" s="28"/>
      <c r="N272" s="8"/>
      <c r="O272" s="8"/>
      <c r="P272" s="8"/>
    </row>
    <row r="273" spans="1:16" s="4" customFormat="1" ht="14.6" x14ac:dyDescent="0.4">
      <c r="A273" s="17" t="e" vm="159">
        <f>_xlfn.XLOOKUP(C273,Prijslijst!B:B,Prijslijst!I:I,0)</f>
        <v>#VALUE!</v>
      </c>
      <c r="B273" s="53"/>
      <c r="C273" s="8" t="str">
        <f>_xlfn.XLOOKUP(F273,Prijslijst!G22:G23,Prijslijst!B22:B23,0)</f>
        <v>41383F-H-03</v>
      </c>
      <c r="D273" s="52" t="e" vm="3">
        <v>#VALUE!</v>
      </c>
      <c r="E273" s="52" t="e" vm="4">
        <v>#VALUE!</v>
      </c>
      <c r="F273" s="41" t="s">
        <v>1400</v>
      </c>
      <c r="G273" s="17"/>
      <c r="H273" s="17"/>
      <c r="I273" s="13" t="str">
        <f>VLOOKUP(C273,Prijslijst!$B$1:$H$9182,7,TRUE)</f>
        <v>2TMA130160H0035</v>
      </c>
      <c r="J273" s="20">
        <f>VLOOKUP(C273,Prijslijst!$B$1:$C$9182,2,FALSE)</f>
        <v>91.5</v>
      </c>
      <c r="K273" s="20" t="str">
        <f>VLOOKUP(C273,Prijslijst!$B$1:$F$9182,5,FALSE)</f>
        <v>AS</v>
      </c>
      <c r="L273" s="20">
        <f t="shared" si="6"/>
        <v>0</v>
      </c>
      <c r="M273" s="28"/>
      <c r="N273" s="8"/>
      <c r="O273" s="8"/>
      <c r="P273" s="8"/>
    </row>
    <row r="274" spans="1:16" s="4" customFormat="1" ht="14.6" x14ac:dyDescent="0.4">
      <c r="A274" s="17" t="e" vm="160">
        <f>_xlfn.XLOOKUP(C274,Prijslijst!B:B,Prijslijst!I:I,0)</f>
        <v>#VALUE!</v>
      </c>
      <c r="B274" s="53"/>
      <c r="C274" s="8" t="str">
        <f>_xlfn.XLOOKUP(F274,Prijslijst!G25:G26,Prijslijst!B25:B26,0)</f>
        <v>41383S-B-03</v>
      </c>
      <c r="D274" s="52" t="e" vm="3">
        <v>#VALUE!</v>
      </c>
      <c r="E274" s="52" t="e" vm="4">
        <v>#VALUE!</v>
      </c>
      <c r="F274" s="41" t="s">
        <v>1401</v>
      </c>
      <c r="G274" s="17"/>
      <c r="H274" s="17"/>
      <c r="I274" s="13" t="str">
        <f>VLOOKUP(C274,Prijslijst!$B$1:$H$9182,7,TRUE)</f>
        <v>2TMA130160B0061</v>
      </c>
      <c r="J274" s="20">
        <f>VLOOKUP(C274,Prijslijst!$B$1:$C$9182,2,FALSE)</f>
        <v>91.5</v>
      </c>
      <c r="K274" s="20" t="str">
        <f>VLOOKUP(C274,Prijslijst!$B$1:$F$9182,5,FALSE)</f>
        <v>AS</v>
      </c>
      <c r="L274" s="20">
        <f t="shared" si="6"/>
        <v>0</v>
      </c>
      <c r="M274" s="28"/>
      <c r="N274" s="8"/>
      <c r="O274" s="8"/>
      <c r="P274" s="8"/>
    </row>
    <row r="275" spans="1:16" s="4" customFormat="1" ht="2.5" customHeight="1" x14ac:dyDescent="0.4">
      <c r="A275" s="17"/>
      <c r="B275" s="6"/>
      <c r="C275" s="8"/>
      <c r="D275" s="52"/>
      <c r="E275" s="52"/>
      <c r="F275" s="41"/>
      <c r="G275" s="17"/>
      <c r="H275" s="17"/>
      <c r="I275" s="13"/>
      <c r="J275" s="20"/>
      <c r="K275" s="20"/>
      <c r="L275" s="20"/>
      <c r="M275" s="28"/>
      <c r="N275" s="8"/>
      <c r="O275" s="8"/>
      <c r="P275" s="8"/>
    </row>
    <row r="276" spans="1:16" x14ac:dyDescent="0.25">
      <c r="A276" s="94" t="s">
        <v>1828</v>
      </c>
      <c r="B276" s="94"/>
      <c r="C276" s="94"/>
      <c r="D276" s="94"/>
      <c r="E276" s="94"/>
      <c r="F276" s="94"/>
      <c r="G276" s="111" t="str">
        <f>IF((B250+B251+B253+B254+B255+B265+B266+B267+B269+B270+B271+B272+B273+B274)&gt;0,"Welcome 2-draads is niet te combineren met Welcome IP. Kies het juiste systeem!","")</f>
        <v/>
      </c>
      <c r="H276" s="111"/>
      <c r="I276" s="111"/>
      <c r="J276" s="111"/>
      <c r="K276" s="111"/>
      <c r="L276" s="111"/>
      <c r="M276" s="111"/>
      <c r="N276" s="44"/>
      <c r="O276" s="44"/>
      <c r="P276" s="44"/>
    </row>
    <row r="277" spans="1:16" x14ac:dyDescent="0.25">
      <c r="A277" s="31"/>
      <c r="B277" s="32" t="s">
        <v>0</v>
      </c>
      <c r="C277" s="31" t="s">
        <v>1</v>
      </c>
      <c r="D277" s="31"/>
      <c r="E277" s="31"/>
      <c r="F277" s="31" t="s">
        <v>2</v>
      </c>
      <c r="G277" s="30"/>
      <c r="H277" s="30"/>
      <c r="I277" s="31" t="s">
        <v>4</v>
      </c>
      <c r="J277" s="33" t="s">
        <v>5</v>
      </c>
      <c r="K277" s="31" t="s">
        <v>6</v>
      </c>
      <c r="L277" s="33" t="s">
        <v>7</v>
      </c>
      <c r="M277" s="47" t="s">
        <v>3</v>
      </c>
      <c r="N277" s="43" t="s">
        <v>3</v>
      </c>
      <c r="O277" s="43" t="s">
        <v>9</v>
      </c>
      <c r="P277" s="43" t="s">
        <v>10</v>
      </c>
    </row>
    <row r="278" spans="1:16" ht="3" customHeight="1" x14ac:dyDescent="0.25">
      <c r="A278" s="16"/>
      <c r="B278" s="16"/>
      <c r="C278" s="15"/>
      <c r="D278" s="15"/>
      <c r="E278" s="15"/>
      <c r="F278" s="15"/>
      <c r="G278" s="17"/>
      <c r="H278" s="17"/>
      <c r="I278" s="15"/>
      <c r="J278" s="18"/>
      <c r="K278" s="15"/>
      <c r="L278" s="18"/>
      <c r="M278" s="28"/>
    </row>
    <row r="279" spans="1:16" s="4" customFormat="1" ht="14.6" x14ac:dyDescent="0.4">
      <c r="A279" s="17" t="e" vm="161">
        <f>_xlfn.XLOOKUP(C279,Prijslijst!B:B,Prijslijst!I:I,0)</f>
        <v>#VALUE!</v>
      </c>
      <c r="B279" s="53"/>
      <c r="C279" s="8" t="str">
        <f>_xlfn.XLOOKUP(F279,Prijslijst!G438:G439,Prijslijst!B438:B439,0)</f>
        <v>H8236-4B-03</v>
      </c>
      <c r="D279" s="52" t="e" vm="3">
        <v>#VALUE!</v>
      </c>
      <c r="E279" s="52" t="e" vm="4">
        <v>#VALUE!</v>
      </c>
      <c r="F279" s="41" t="s">
        <v>1829</v>
      </c>
      <c r="G279" s="17"/>
      <c r="H279" s="17" t="e" vm="30">
        <v>#VALUE!</v>
      </c>
      <c r="I279" s="13" t="str">
        <f>VLOOKUP(C279,Prijslijst!$B$1:$H$9182,7,TRUE)</f>
        <v>2TMA130050B0066</v>
      </c>
      <c r="J279" s="20">
        <f>VLOOKUP(C279,Prijslijst!$B$1:$C$9182,2,FALSE)</f>
        <v>936</v>
      </c>
      <c r="K279" s="20" t="str">
        <f>VLOOKUP(C279,Prijslijst!$B$1:$F$9182,5,FALSE)</f>
        <v>AT</v>
      </c>
      <c r="L279" s="20">
        <f>J279*B279</f>
        <v>0</v>
      </c>
      <c r="M279" s="28"/>
      <c r="N279" s="8"/>
      <c r="O279" s="8"/>
      <c r="P279" s="8"/>
    </row>
    <row r="280" spans="1:16" s="4" customFormat="1" ht="14.6" x14ac:dyDescent="0.4">
      <c r="A280" s="17" t="e" vm="161">
        <f>_xlfn.XLOOKUP(C280,Prijslijst!B:B,Prijslijst!I:I,0)</f>
        <v>#VALUE!</v>
      </c>
      <c r="B280" s="53"/>
      <c r="C280" s="8" t="str">
        <f>_xlfn.XLOOKUP(F280,Prijslijst!G440:G441,Prijslijst!B440:B441,0)</f>
        <v>H8236-5B-03</v>
      </c>
      <c r="D280" s="52" t="e" vm="3">
        <v>#VALUE!</v>
      </c>
      <c r="E280" s="52" t="e" vm="4">
        <v>#VALUE!</v>
      </c>
      <c r="F280" s="41" t="s">
        <v>1831</v>
      </c>
      <c r="G280" s="17"/>
      <c r="H280" s="17" t="e" vm="30">
        <v>#VALUE!</v>
      </c>
      <c r="I280" s="13" t="str">
        <f>VLOOKUP(C280,Prijslijst!$B$1:$H$9182,7,TRUE)</f>
        <v>2TMA130050B0068</v>
      </c>
      <c r="J280" s="20">
        <f>VLOOKUP(C280,Prijslijst!$B$1:$C$9182,2,FALSE)</f>
        <v>936</v>
      </c>
      <c r="K280" s="20" t="str">
        <f>VLOOKUP(C280,Prijslijst!$B$1:$F$9182,5,FALSE)</f>
        <v>AT</v>
      </c>
      <c r="L280" s="20">
        <f>J280*B280</f>
        <v>0</v>
      </c>
      <c r="M280" s="28"/>
      <c r="N280" s="8"/>
      <c r="O280" s="8"/>
      <c r="P280" s="8"/>
    </row>
    <row r="281" spans="1:16" s="4" customFormat="1" ht="14.6" x14ac:dyDescent="0.4">
      <c r="A281" s="17" t="e" vm="162">
        <f>_xlfn.XLOOKUP(C281,Prijslijst!B:B,Prijslijst!I:I,0)</f>
        <v>#VALUE!</v>
      </c>
      <c r="B281" s="53"/>
      <c r="C281" s="8" t="str">
        <f>_xlfn.XLOOKUP(F281,Prijslijst!G442:G443,Prijslijst!B442:B443,0)</f>
        <v>H8237-4B-03</v>
      </c>
      <c r="D281" s="52" t="e" vm="3">
        <v>#VALUE!</v>
      </c>
      <c r="E281" s="52" t="e" vm="4">
        <v>#VALUE!</v>
      </c>
      <c r="F281" s="41" t="s">
        <v>1833</v>
      </c>
      <c r="G281" s="17"/>
      <c r="H281" s="17" t="e" vm="30">
        <v>#VALUE!</v>
      </c>
      <c r="I281" s="13" t="str">
        <f>VLOOKUP(C281,Prijslijst!$B$1:$H$9182,7,TRUE)</f>
        <v>2TMA130050B0058</v>
      </c>
      <c r="J281" s="20">
        <f>VLOOKUP(C281,Prijslijst!$B$1:$C$9182,2,FALSE)</f>
        <v>1254</v>
      </c>
      <c r="K281" s="20" t="str">
        <f>VLOOKUP(C281,Prijslijst!$B$1:$F$9182,5,FALSE)</f>
        <v>AT</v>
      </c>
      <c r="L281" s="20">
        <f>J281*B281</f>
        <v>0</v>
      </c>
      <c r="M281" s="28"/>
      <c r="N281" s="8"/>
      <c r="O281" s="8"/>
      <c r="P281" s="8"/>
    </row>
    <row r="282" spans="1:16" s="4" customFormat="1" ht="14.6" x14ac:dyDescent="0.4">
      <c r="A282" s="17" t="e" vm="162">
        <f>_xlfn.XLOOKUP(C282,Prijslijst!B:B,Prijslijst!I:I,0)</f>
        <v>#VALUE!</v>
      </c>
      <c r="B282" s="53"/>
      <c r="C282" s="8" t="str">
        <f>_xlfn.XLOOKUP(F282,Prijslijst!G444:G445,Prijslijst!B444:B445,0)</f>
        <v>H8237-5B-03</v>
      </c>
      <c r="D282" s="52" t="e" vm="3">
        <v>#VALUE!</v>
      </c>
      <c r="E282" s="52" t="e" vm="4">
        <v>#VALUE!</v>
      </c>
      <c r="F282" s="41" t="s">
        <v>1835</v>
      </c>
      <c r="G282" s="17"/>
      <c r="H282" s="17" t="e" vm="30">
        <v>#VALUE!</v>
      </c>
      <c r="I282" s="13" t="str">
        <f>VLOOKUP(C282,Prijslijst!$B$1:$H$9182,7,TRUE)</f>
        <v>2TMA130050B0060</v>
      </c>
      <c r="J282" s="20">
        <f>VLOOKUP(C282,Prijslijst!$B$1:$C$9182,2,FALSE)</f>
        <v>1254</v>
      </c>
      <c r="K282" s="20" t="str">
        <f>VLOOKUP(C282,Prijslijst!$B$1:$F$9182,5,FALSE)</f>
        <v>AT</v>
      </c>
      <c r="L282" s="20">
        <f>J282*B282</f>
        <v>0</v>
      </c>
      <c r="M282" s="28"/>
      <c r="N282" s="8"/>
      <c r="O282" s="8"/>
      <c r="P282" s="8"/>
    </row>
    <row r="283" spans="1:16" s="4" customFormat="1" ht="5.05" hidden="1" customHeight="1" x14ac:dyDescent="0.4">
      <c r="A283" s="17"/>
      <c r="B283" s="17"/>
      <c r="C283" s="8"/>
      <c r="D283" s="52"/>
      <c r="E283" s="52"/>
      <c r="F283" s="40" t="str">
        <f>IF((B279+B280+B281+B282+B289+B290)&gt;4,"Bij deze selectie heeft u aanvullende componeten nodig - gebruik de Welcome IP configurator of neem contact met ons op."," ")</f>
        <v xml:space="preserve"> </v>
      </c>
      <c r="G283" s="17"/>
      <c r="H283" s="17"/>
      <c r="I283" s="13"/>
      <c r="J283" s="20"/>
      <c r="K283" s="20"/>
      <c r="L283" s="20"/>
      <c r="M283" s="28"/>
      <c r="N283" s="8"/>
      <c r="O283" s="8"/>
      <c r="P283" s="8"/>
    </row>
    <row r="284" spans="1:16" s="4" customFormat="1" ht="5.05" customHeight="1" x14ac:dyDescent="0.4">
      <c r="A284" s="17"/>
      <c r="B284" s="17"/>
      <c r="C284" s="8"/>
      <c r="D284" s="8"/>
      <c r="E284" s="8"/>
      <c r="F284" s="88" t="str">
        <f>IF((B280+B282)&gt;0,"De Welcome IP LAN/LAN panelen kunnen alleen inbouw worden gemonteerd - selecteer een inbouwdoos!"," ")</f>
        <v xml:space="preserve"> </v>
      </c>
      <c r="G284" s="17"/>
      <c r="H284" s="17"/>
      <c r="I284" s="8"/>
      <c r="J284" s="20"/>
      <c r="K284" s="8"/>
      <c r="L284" s="20"/>
      <c r="M284" s="28"/>
      <c r="N284" s="8"/>
      <c r="O284" s="8"/>
      <c r="P284" s="8"/>
    </row>
    <row r="285" spans="1:16" s="4" customFormat="1" ht="14.6" x14ac:dyDescent="0.4">
      <c r="A285" s="17" t="e" vm="163">
        <f>_xlfn.XLOOKUP(C285,Prijslijst!B:B,Prijslijst!I:I,0)</f>
        <v>#VALUE!</v>
      </c>
      <c r="B285" s="51"/>
      <c r="C285" s="8" t="s">
        <v>1007</v>
      </c>
      <c r="D285" s="52" t="e" vm="3">
        <v>#VALUE!</v>
      </c>
      <c r="E285" s="52" t="e" vm="4">
        <v>#VALUE!</v>
      </c>
      <c r="F285" s="41" t="str">
        <f>VLOOKUP(C285,Prijslijst!$B$1:$G$9182,6,FALSE)</f>
        <v>Welcome IP panel inbouwdoos 7" of 10"</v>
      </c>
      <c r="G285" s="17"/>
      <c r="H285" s="17"/>
      <c r="I285" s="13" t="str">
        <f>VLOOKUP(C285,Prijslijst!$B$1:$H$9182,7,TRUE)</f>
        <v>2TMA130160B0134</v>
      </c>
      <c r="J285" s="20">
        <f>VLOOKUP(C285,Prijslijst!$B$1:$C$9182,2,FALSE)</f>
        <v>71.900000000000006</v>
      </c>
      <c r="K285" s="20" t="str">
        <f>VLOOKUP(C285,Prijslijst!$B$1:$F$9182,5,FALSE)</f>
        <v>AT</v>
      </c>
      <c r="L285" s="20">
        <f>J285*B285</f>
        <v>0</v>
      </c>
      <c r="M285" s="28"/>
      <c r="N285" s="8"/>
      <c r="O285" s="8"/>
      <c r="P285" s="8"/>
    </row>
    <row r="286" spans="1:16" s="4" customFormat="1" ht="14.6" x14ac:dyDescent="0.4">
      <c r="A286" s="17" t="e" vm="164">
        <f>_xlfn.XLOOKUP(C286,Prijslijst!B:B,Prijslijst!I:I,0)</f>
        <v>#VALUE!</v>
      </c>
      <c r="B286" s="53"/>
      <c r="C286" s="8" t="s">
        <v>1002</v>
      </c>
      <c r="D286" s="52" t="e" vm="3">
        <v>#VALUE!</v>
      </c>
      <c r="E286" s="52" t="e" vm="4">
        <v>#VALUE!</v>
      </c>
      <c r="F286" s="41" t="str">
        <f>VLOOKUP(C286,Prijslijst!$B$1:$G$9182,6,FALSE)</f>
        <v>Welcome IP panel opbouwrand voor 7" zwart</v>
      </c>
      <c r="G286" s="17"/>
      <c r="H286" s="17"/>
      <c r="I286" s="13" t="str">
        <f>VLOOKUP(C286,Prijslijst!$B$1:$H$9182,7,TRUE)</f>
        <v>2TMA130160B0089</v>
      </c>
      <c r="J286" s="20">
        <f>VLOOKUP(C286,Prijslijst!$B$1:$C$9182,2,FALSE)</f>
        <v>65.400000000000006</v>
      </c>
      <c r="K286" s="20" t="str">
        <f>VLOOKUP(C286,Prijslijst!$B$1:$F$9182,5,FALSE)</f>
        <v>AT</v>
      </c>
      <c r="L286" s="20">
        <f>J286*B286</f>
        <v>0</v>
      </c>
      <c r="M286" s="28"/>
      <c r="N286" s="8"/>
      <c r="O286" s="8"/>
      <c r="P286" s="8"/>
    </row>
    <row r="287" spans="1:16" s="4" customFormat="1" ht="14.6" x14ac:dyDescent="0.4">
      <c r="A287" s="17" t="e" vm="165">
        <f>_xlfn.XLOOKUP(C287,Prijslijst!B:B,Prijslijst!I:I,0)</f>
        <v>#VALUE!</v>
      </c>
      <c r="B287" s="53"/>
      <c r="C287" s="8" t="s">
        <v>1009</v>
      </c>
      <c r="D287" s="52" t="e" vm="3">
        <v>#VALUE!</v>
      </c>
      <c r="E287" s="52" t="e" vm="4">
        <v>#VALUE!</v>
      </c>
      <c r="F287" s="41" t="str">
        <f>VLOOKUP(C287,Prijslijst!$B$1:$G$9182,6,FALSE)</f>
        <v>Welcome IP panel opbouwrand voor 10" zwart</v>
      </c>
      <c r="G287" s="17"/>
      <c r="H287" s="17"/>
      <c r="I287" s="13" t="str">
        <f>VLOOKUP(C287,Prijslijst!$B$1:$H$9182,7,TRUE)</f>
        <v>2TMA130160B0141</v>
      </c>
      <c r="J287" s="20">
        <f>VLOOKUP(C287,Prijslijst!$B$1:$C$9182,2,FALSE)</f>
        <v>69.2</v>
      </c>
      <c r="K287" s="20" t="str">
        <f>VLOOKUP(C287,Prijslijst!$B$1:$F$9182,5,FALSE)</f>
        <v>AT</v>
      </c>
      <c r="L287" s="20">
        <f>J287*B287</f>
        <v>0</v>
      </c>
      <c r="M287" s="28"/>
      <c r="N287" s="8"/>
      <c r="O287" s="8"/>
      <c r="P287" s="8"/>
    </row>
    <row r="288" spans="1:16" s="4" customFormat="1" ht="3" customHeight="1" x14ac:dyDescent="0.4">
      <c r="A288" s="17"/>
      <c r="B288" s="17"/>
      <c r="C288" s="8"/>
      <c r="D288" s="8"/>
      <c r="E288" s="8"/>
      <c r="F288" s="8"/>
      <c r="G288" s="17"/>
      <c r="H288" s="17"/>
      <c r="I288" s="8"/>
      <c r="J288" s="20"/>
      <c r="K288" s="8"/>
      <c r="L288" s="20"/>
      <c r="M288" s="28"/>
      <c r="N288" s="8"/>
      <c r="O288" s="8"/>
      <c r="P288" s="8"/>
    </row>
    <row r="289" spans="1:16" s="4" customFormat="1" ht="14.6" x14ac:dyDescent="0.4">
      <c r="A289" s="17" t="e" vm="166">
        <f>_xlfn.XLOOKUP(C289,Prijslijst!B:B,Prijslijst!I:I,0)</f>
        <v>#VALUE!</v>
      </c>
      <c r="B289" s="53"/>
      <c r="C289" s="8" t="str">
        <f>_xlfn.XLOOKUP(F289,Prijslijst!G446:G447,Prijslijst!B446:B447,0)</f>
        <v>H8249-1B</v>
      </c>
      <c r="D289" s="52" t="e" vm="3">
        <v>#VALUE!</v>
      </c>
      <c r="E289" s="52" t="e" vm="4">
        <v>#VALUE!</v>
      </c>
      <c r="F289" s="41" t="s">
        <v>1837</v>
      </c>
      <c r="G289" s="17"/>
      <c r="H289" s="17" t="e" vm="30">
        <v>#VALUE!</v>
      </c>
      <c r="I289" s="13" t="str">
        <f>VLOOKUP(C289,Prijslijst!$B$1:$H$9182,7,TRUE)</f>
        <v>2TMA130051B0009</v>
      </c>
      <c r="J289" s="20">
        <f>VLOOKUP(C289,Prijslijst!$B$1:$C$9182,2,FALSE)</f>
        <v>567</v>
      </c>
      <c r="K289" s="20" t="str">
        <f>VLOOKUP(C289,Prijslijst!$B$1:$F$9182,5,FALSE)</f>
        <v>AT</v>
      </c>
      <c r="L289" s="20">
        <f>J289*B289</f>
        <v>0</v>
      </c>
      <c r="M289" s="28"/>
      <c r="N289" s="8"/>
      <c r="O289" s="8"/>
      <c r="P289" s="8"/>
    </row>
    <row r="290" spans="1:16" s="4" customFormat="1" ht="14.6" x14ac:dyDescent="0.4">
      <c r="A290" s="17" t="e" vm="142">
        <f>_xlfn.XLOOKUP(C290,Prijslijst!B:B,Prijslijst!I:I,0)</f>
        <v>#VALUE!</v>
      </c>
      <c r="B290" s="51"/>
      <c r="C290" s="8" t="s">
        <v>1102</v>
      </c>
      <c r="D290" s="52" t="e" vm="3">
        <v>#VALUE!</v>
      </c>
      <c r="E290" s="52" t="e" vm="4">
        <v>#VALUE!</v>
      </c>
      <c r="F290" s="41" t="str">
        <f>VLOOKUP(C290,Prijslijst!$B$1:$G$9182,6,FALSE)</f>
        <v xml:space="preserve">Welcome IP Touch Lite 7" inbouwdoos </v>
      </c>
      <c r="G290" s="17"/>
      <c r="H290" s="17"/>
      <c r="I290" s="13" t="str">
        <f>VLOOKUP(C290,Prijslijst!$B$1:$H$9182,7,TRUE)</f>
        <v>2TMA320161B0002</v>
      </c>
      <c r="J290" s="20">
        <f>VLOOKUP(C290,Prijslijst!$B$1:$C$9182,2,FALSE)</f>
        <v>52</v>
      </c>
      <c r="K290" s="20" t="str">
        <f>VLOOKUP(C290,Prijslijst!$B$1:$F$9182,5,FALSE)</f>
        <v>AT</v>
      </c>
      <c r="L290" s="20">
        <f>J290*B290</f>
        <v>0</v>
      </c>
      <c r="M290" s="28"/>
      <c r="N290" s="8"/>
      <c r="O290" s="8"/>
      <c r="P290" s="8"/>
    </row>
    <row r="291" spans="1:16" s="4" customFormat="1" ht="14.6" x14ac:dyDescent="0.4">
      <c r="A291" s="17" t="e" vm="144">
        <f>_xlfn.XLOOKUP(C291,Prijslijst!B:B,Prijslijst!I:I,0)</f>
        <v>#VALUE!</v>
      </c>
      <c r="B291" s="53"/>
      <c r="C291" s="8" t="str">
        <f>_xlfn.XLOOKUP(F291,Prijslijst!G33:G34,Prijslijst!B33:B34,0)</f>
        <v>42491S-B</v>
      </c>
      <c r="D291" s="52" t="e" vm="3">
        <v>#VALUE!</v>
      </c>
      <c r="E291" s="52" t="e" vm="4">
        <v>#VALUE!</v>
      </c>
      <c r="F291" s="41" t="s">
        <v>1845</v>
      </c>
      <c r="G291" s="17"/>
      <c r="H291" s="17"/>
      <c r="I291" s="13" t="str">
        <f>VLOOKUP(C291,Prijslijst!$B$1:$H$9182,7,TRUE)</f>
        <v>2TMA320161B0001</v>
      </c>
      <c r="J291" s="20">
        <f>VLOOKUP(C291,Prijslijst!$B$1:$C$9182,2,FALSE)</f>
        <v>44.3</v>
      </c>
      <c r="K291" s="20" t="str">
        <f>VLOOKUP(C291,Prijslijst!$B$1:$F$9182,5,FALSE)</f>
        <v>AT</v>
      </c>
      <c r="L291" s="20">
        <f>J291*B291</f>
        <v>0</v>
      </c>
      <c r="M291" s="28"/>
      <c r="N291" s="8"/>
      <c r="O291" s="8"/>
      <c r="P291" s="8"/>
    </row>
    <row r="292" spans="1:16" s="4" customFormat="1" ht="3" customHeight="1" x14ac:dyDescent="0.4">
      <c r="A292" s="17"/>
      <c r="B292" s="17"/>
      <c r="C292" s="8"/>
      <c r="D292" s="8"/>
      <c r="E292" s="8"/>
      <c r="F292" s="8"/>
      <c r="G292" s="17"/>
      <c r="H292" s="17"/>
      <c r="I292" s="8"/>
      <c r="J292" s="20"/>
      <c r="K292" s="8"/>
      <c r="L292" s="20"/>
      <c r="M292" s="28"/>
      <c r="N292" s="8"/>
      <c r="O292" s="8"/>
      <c r="P292" s="8"/>
    </row>
    <row r="293" spans="1:16" s="4" customFormat="1" ht="14.6" x14ac:dyDescent="0.4">
      <c r="A293" s="17" t="e" vm="167">
        <f>_xlfn.XLOOKUP(C293,Prijslijst!B:B,Prijslijst!I:I,0)</f>
        <v>#VALUE!</v>
      </c>
      <c r="B293" s="51"/>
      <c r="C293" s="8" t="s">
        <v>50</v>
      </c>
      <c r="D293" s="52" t="e" vm="3">
        <v>#VALUE!</v>
      </c>
      <c r="E293" s="52" t="e" vm="4">
        <v>#VALUE!</v>
      </c>
      <c r="F293" s="41" t="str">
        <f>VLOOKUP(C293,Prijslijst!$B$1:$G$9182,6,FALSE)</f>
        <v>ISP/S8.1.1.1 IP Switch PoE, 8 Poorten</v>
      </c>
      <c r="G293" s="39" t="s">
        <v>1261</v>
      </c>
      <c r="H293" s="17" t="e" vm="30">
        <v>#VALUE!</v>
      </c>
      <c r="I293" s="13" t="str">
        <f>VLOOKUP(C293,Prijslijst!$B$1:$H$9182,7,TRUE)</f>
        <v>2CDG120083R0011</v>
      </c>
      <c r="J293" s="20">
        <f>VLOOKUP(C293,Prijslijst!$B$1:$C$9182,2,FALSE)</f>
        <v>406</v>
      </c>
      <c r="K293" s="20" t="str">
        <f>VLOOKUP(C293,Prijslijst!$B$1:$F$9182,5,FALSE)</f>
        <v>AO</v>
      </c>
      <c r="L293" s="20">
        <f>J293*B293</f>
        <v>0</v>
      </c>
      <c r="M293" s="28">
        <f>B293*N293</f>
        <v>0</v>
      </c>
      <c r="N293" s="8">
        <v>12</v>
      </c>
      <c r="O293" s="8"/>
      <c r="P293" s="8"/>
    </row>
    <row r="294" spans="1:16" ht="3" customHeight="1" x14ac:dyDescent="0.25">
      <c r="A294" s="16"/>
      <c r="B294" s="16"/>
      <c r="C294" s="15"/>
      <c r="D294" s="15"/>
      <c r="E294" s="15"/>
      <c r="F294" s="15"/>
      <c r="G294" s="17"/>
      <c r="H294" s="17"/>
      <c r="I294" s="15"/>
      <c r="J294" s="18"/>
      <c r="K294" s="15"/>
      <c r="L294" s="18"/>
      <c r="M294" s="28"/>
    </row>
    <row r="295" spans="1:16" x14ac:dyDescent="0.25">
      <c r="A295" s="94" t="s">
        <v>1847</v>
      </c>
      <c r="B295" s="94"/>
      <c r="C295" s="94"/>
      <c r="D295" s="94"/>
      <c r="E295" s="94"/>
      <c r="F295" s="94"/>
      <c r="G295" s="111" t="str">
        <f>$G$276</f>
        <v/>
      </c>
      <c r="H295" s="111"/>
      <c r="I295" s="111"/>
      <c r="J295" s="111"/>
      <c r="K295" s="111"/>
      <c r="L295" s="111"/>
      <c r="M295" s="111"/>
      <c r="N295" s="44"/>
      <c r="O295" s="44"/>
      <c r="P295" s="44"/>
    </row>
    <row r="296" spans="1:16" x14ac:dyDescent="0.25">
      <c r="A296" s="31"/>
      <c r="B296" s="32" t="s">
        <v>0</v>
      </c>
      <c r="C296" s="31" t="s">
        <v>1</v>
      </c>
      <c r="D296" s="31"/>
      <c r="E296" s="31"/>
      <c r="F296" s="31" t="s">
        <v>2</v>
      </c>
      <c r="G296" s="30"/>
      <c r="H296" s="30"/>
      <c r="I296" s="31" t="s">
        <v>4</v>
      </c>
      <c r="J296" s="33" t="s">
        <v>5</v>
      </c>
      <c r="K296" s="31" t="s">
        <v>6</v>
      </c>
      <c r="L296" s="33" t="s">
        <v>7</v>
      </c>
      <c r="M296" s="47" t="s">
        <v>3</v>
      </c>
      <c r="N296" s="43" t="s">
        <v>3</v>
      </c>
      <c r="O296" s="43" t="s">
        <v>9</v>
      </c>
      <c r="P296" s="43" t="s">
        <v>10</v>
      </c>
    </row>
    <row r="297" spans="1:16" ht="3" customHeight="1" x14ac:dyDescent="0.25">
      <c r="A297" s="16"/>
      <c r="B297" s="16"/>
      <c r="C297" s="15"/>
      <c r="D297" s="15"/>
      <c r="E297" s="15"/>
      <c r="F297" s="15"/>
      <c r="G297" s="17"/>
      <c r="H297" s="17"/>
      <c r="I297" s="15"/>
      <c r="J297" s="18"/>
      <c r="K297" s="15"/>
      <c r="L297" s="18"/>
      <c r="M297" s="28"/>
    </row>
    <row r="298" spans="1:16" s="4" customFormat="1" ht="14.6" x14ac:dyDescent="0.4">
      <c r="A298" s="17" t="e" vm="168">
        <f>_xlfn.XLOOKUP(C298,Prijslijst!B:B,Prijslijst!I:I,0)</f>
        <v>#VALUE!</v>
      </c>
      <c r="B298" s="51"/>
      <c r="C298" s="8" t="s">
        <v>971</v>
      </c>
      <c r="D298" s="52" t="e" vm="3">
        <v>#VALUE!</v>
      </c>
      <c r="E298" s="52" t="e" vm="4">
        <v>#VALUE!</v>
      </c>
      <c r="F298" s="8" t="s">
        <v>1396</v>
      </c>
      <c r="G298" s="17"/>
      <c r="H298" s="17" t="e" vm="30">
        <v>#VALUE!</v>
      </c>
      <c r="I298" s="13" t="str">
        <f>VLOOKUP(C298,Prijslijst!$B$1:$H$9182,7,TRUE)</f>
        <v>2TMA130011A0003</v>
      </c>
      <c r="J298" s="20">
        <f>VLOOKUP(C298,Prijslijst!$B$1:$C$9182,2,FALSE)</f>
        <v>530</v>
      </c>
      <c r="K298" s="20" t="str">
        <f>VLOOKUP(C298,Prijslijst!$B$1:$F$9182,5,FALSE)</f>
        <v>AT</v>
      </c>
      <c r="L298" s="20">
        <f>J298*B298</f>
        <v>0</v>
      </c>
      <c r="M298" s="28"/>
      <c r="N298" s="8"/>
      <c r="O298" s="8"/>
      <c r="P298" s="8"/>
    </row>
    <row r="299" spans="1:16" s="4" customFormat="1" ht="14.6" x14ac:dyDescent="0.4">
      <c r="A299" s="17" t="e" vm="168">
        <f>_xlfn.XLOOKUP(C299,Prijslijst!B:B,Prijslijst!I:I,0)</f>
        <v>#VALUE!</v>
      </c>
      <c r="B299" s="51"/>
      <c r="C299" s="8" t="s">
        <v>968</v>
      </c>
      <c r="D299" s="52" t="e" vm="3">
        <v>#VALUE!</v>
      </c>
      <c r="E299" s="52" t="e" vm="4">
        <v>#VALUE!</v>
      </c>
      <c r="F299" s="8" t="s">
        <v>1397</v>
      </c>
      <c r="G299" s="17"/>
      <c r="H299" s="17" t="e" vm="30">
        <v>#VALUE!</v>
      </c>
      <c r="I299" s="13" t="str">
        <f>VLOOKUP(C299,Prijslijst!$B$1:$H$9182,7,TRUE)</f>
        <v>2TMA130010A0007</v>
      </c>
      <c r="J299" s="20">
        <f>VLOOKUP(C299,Prijslijst!$B$1:$C$9182,2,FALSE)</f>
        <v>541</v>
      </c>
      <c r="K299" s="20" t="str">
        <f>VLOOKUP(C299,Prijslijst!$B$1:$F$9182,5,FALSE)</f>
        <v>AT</v>
      </c>
      <c r="L299" s="20">
        <f>J299*B299</f>
        <v>0</v>
      </c>
      <c r="M299" s="28"/>
      <c r="N299" s="8"/>
      <c r="O299" s="8"/>
      <c r="P299" s="8"/>
    </row>
    <row r="300" spans="1:16" s="4" customFormat="1" ht="14.6" x14ac:dyDescent="0.4">
      <c r="A300" s="17" t="e" vm="154">
        <f>_xlfn.XLOOKUP(C300,Prijslijst!B:B,Prijslijst!I:I,0)</f>
        <v>#VALUE!</v>
      </c>
      <c r="B300" s="5">
        <f>B299</f>
        <v>0</v>
      </c>
      <c r="C300" s="8" t="s">
        <v>1040</v>
      </c>
      <c r="D300" s="52" t="e" vm="3">
        <v>#VALUE!</v>
      </c>
      <c r="E300" s="52" t="e" vm="4">
        <v>#VALUE!</v>
      </c>
      <c r="F300" s="8" t="s">
        <v>1393</v>
      </c>
      <c r="G300" s="17"/>
      <c r="H300" s="17"/>
      <c r="I300" s="13" t="str">
        <f>VLOOKUP(C300,Prijslijst!$B$1:$H$9182,7,TRUE)</f>
        <v>2TMA210160B0006</v>
      </c>
      <c r="J300" s="20">
        <f>VLOOKUP(C300,Prijslijst!$B$1:$C$9182,2,TRUE)</f>
        <v>33.5</v>
      </c>
      <c r="K300" s="20" t="str">
        <f>VLOOKUP(C300,Prijslijst!$B$1:$F$9182,5,TRUE)</f>
        <v>AT</v>
      </c>
      <c r="L300" s="20">
        <f>J300*B300</f>
        <v>0</v>
      </c>
      <c r="M300" s="28"/>
      <c r="N300" s="8"/>
      <c r="O300" s="8"/>
      <c r="P300" s="8"/>
    </row>
    <row r="301" spans="1:16" s="4" customFormat="1" ht="5.05" customHeight="1" x14ac:dyDescent="0.4">
      <c r="B301" s="17"/>
      <c r="C301" s="8"/>
      <c r="D301" s="8"/>
      <c r="E301" s="8"/>
      <c r="F301" s="40" t="str">
        <f>IF((B298+B299+B302)&gt;1,"Uw selectie vereist meer componenten. Neem contact met ons op of gebruik de Welcome IP configurator!","  ")</f>
        <v xml:space="preserve">  </v>
      </c>
      <c r="G301" s="17"/>
      <c r="H301" s="17"/>
      <c r="I301" s="8"/>
      <c r="J301" s="20"/>
      <c r="K301" s="8"/>
      <c r="L301" s="20"/>
      <c r="M301" s="28"/>
      <c r="N301" s="8"/>
      <c r="O301" s="8"/>
      <c r="P301" s="8"/>
    </row>
    <row r="302" spans="1:16" s="4" customFormat="1" ht="14.6" x14ac:dyDescent="0.4">
      <c r="A302" s="17" t="e" vm="155">
        <f>_xlfn.XLOOKUP(C302,Prijslijst!B:B,Prijslijst!I:I,0)</f>
        <v>#VALUE!</v>
      </c>
      <c r="B302" s="53"/>
      <c r="C302" s="8" t="str">
        <f>_xlfn.XLOOKUP(F302,Prijslijst!G18:G21,Prijslijst!B18:B21,0)</f>
        <v>41383CF-A-03</v>
      </c>
      <c r="D302" s="52" t="e" vm="3">
        <v>#VALUE!</v>
      </c>
      <c r="E302" s="52" t="e" vm="4">
        <v>#VALUE!</v>
      </c>
      <c r="F302" s="41" t="s">
        <v>1410</v>
      </c>
      <c r="G302" s="17"/>
      <c r="H302" s="17"/>
      <c r="I302" s="13" t="str">
        <f>VLOOKUP(C302,Prijslijst!$B$1:$H$9182,7,TRUE)</f>
        <v>2TMA200160A0028</v>
      </c>
      <c r="J302" s="20">
        <f>VLOOKUP(C302,Prijslijst!$B$1:$C$9182,2,FALSE)</f>
        <v>78.900000000000006</v>
      </c>
      <c r="K302" s="20" t="str">
        <f>VLOOKUP(C302,Prijslijst!$B$1:$F$9182,5,FALSE)</f>
        <v>AT</v>
      </c>
      <c r="L302" s="20">
        <f t="shared" ref="L302:L307" si="7">J302*B302</f>
        <v>0</v>
      </c>
      <c r="M302" s="28"/>
      <c r="N302" s="8"/>
      <c r="O302" s="8"/>
      <c r="P302" s="8"/>
    </row>
    <row r="303" spans="1:16" s="4" customFormat="1" ht="14.6" x14ac:dyDescent="0.4">
      <c r="A303" s="17" t="e" vm="169">
        <f>_xlfn.XLOOKUP(C303,Prijslijst!B:B,Prijslijst!I:I,0)</f>
        <v>#VALUE!</v>
      </c>
      <c r="B303" s="5">
        <f>B302</f>
        <v>0</v>
      </c>
      <c r="C303" s="8" t="s">
        <v>1004</v>
      </c>
      <c r="D303" s="55" t="e" vm="3">
        <v>#VALUE!</v>
      </c>
      <c r="E303" s="55" t="e" vm="4">
        <v>#VALUE!</v>
      </c>
      <c r="F303" s="8" t="s">
        <v>1850</v>
      </c>
      <c r="G303" s="17"/>
      <c r="H303" s="17" t="e" vm="140">
        <v>#VALUE!</v>
      </c>
      <c r="I303" s="13" t="str">
        <f>VLOOKUP(C303,Prijslijst!$B$1:$H$9182,7,TRUE)</f>
        <v>2TMA130160B0090</v>
      </c>
      <c r="J303" s="20">
        <f>VLOOKUP(C303,Prijslijst!$B$1:$C$9182,2,FALSE)</f>
        <v>1437</v>
      </c>
      <c r="K303" s="20" t="str">
        <f>VLOOKUP(C303,Prijslijst!$B$1:$F$9182,5,FALSE)</f>
        <v>AT</v>
      </c>
      <c r="L303" s="20">
        <f t="shared" si="7"/>
        <v>0</v>
      </c>
      <c r="M303" s="28"/>
      <c r="N303" s="8"/>
      <c r="O303" s="8"/>
      <c r="P303" s="8"/>
    </row>
    <row r="304" spans="1:16" s="4" customFormat="1" ht="14.6" x14ac:dyDescent="0.4">
      <c r="A304" s="17" t="e" vm="157">
        <f>_xlfn.XLOOKUP(C304,Prijslijst!B:B,Prijslijst!I:I,0)</f>
        <v>#VALUE!</v>
      </c>
      <c r="B304" s="5">
        <f>B302</f>
        <v>0</v>
      </c>
      <c r="C304" s="8" t="s">
        <v>1015</v>
      </c>
      <c r="D304" s="52" t="e" vm="3">
        <v>#VALUE!</v>
      </c>
      <c r="E304" s="52" t="e" vm="4">
        <v>#VALUE!</v>
      </c>
      <c r="F304" s="8" t="s">
        <v>1395</v>
      </c>
      <c r="G304" s="17"/>
      <c r="H304" s="17" t="e" vm="140">
        <v>#VALUE!</v>
      </c>
      <c r="I304" s="13" t="str">
        <f>VLOOKUP(C304,Prijslijst!$B$1:$H$9182,7,TRUE)</f>
        <v>2TMA130160N0023</v>
      </c>
      <c r="J304" s="20">
        <f>VLOOKUP(C304,Prijslijst!$B$1:$C$9182,2,FALSE)</f>
        <v>90.8</v>
      </c>
      <c r="K304" s="20" t="str">
        <f>VLOOKUP(C304,Prijslijst!$B$1:$F$9182,5,FALSE)</f>
        <v>AS</v>
      </c>
      <c r="L304" s="20">
        <f t="shared" si="7"/>
        <v>0</v>
      </c>
      <c r="M304" s="28"/>
      <c r="N304" s="8"/>
      <c r="O304" s="8"/>
      <c r="P304" s="8"/>
    </row>
    <row r="305" spans="1:16" s="4" customFormat="1" ht="14.6" x14ac:dyDescent="0.4">
      <c r="A305" s="17" t="e" vm="158">
        <f>_xlfn.XLOOKUP(C305,Prijslijst!B:B,Prijslijst!I:I,0)</f>
        <v>#VALUE!</v>
      </c>
      <c r="B305" s="51"/>
      <c r="C305" s="8" t="s">
        <v>1000</v>
      </c>
      <c r="D305" s="52" t="e" vm="3">
        <v>#VALUE!</v>
      </c>
      <c r="E305" s="52" t="e" vm="4">
        <v>#VALUE!</v>
      </c>
      <c r="F305" s="41" t="str">
        <f>VLOOKUP(C305,Prijslijst!$B$1:$G$9182,6,FALSE)</f>
        <v>Welcome stukwerk inbouwdoos 3-modules 1/3</v>
      </c>
      <c r="G305" s="17"/>
      <c r="H305" s="17"/>
      <c r="I305" s="13" t="str">
        <f>VLOOKUP(C305,Prijslijst!$B$1:$H$9182,7,TRUE)</f>
        <v>2TMA130160B0069</v>
      </c>
      <c r="J305" s="20">
        <f>VLOOKUP(C305,Prijslijst!$B$1:$C$9182,2,TRUE)</f>
        <v>76.5</v>
      </c>
      <c r="K305" s="20" t="str">
        <f>VLOOKUP(C305,Prijslijst!$B$1:$F$9182,5,TRUE)</f>
        <v>AS</v>
      </c>
      <c r="L305" s="20">
        <f t="shared" si="7"/>
        <v>0</v>
      </c>
      <c r="M305" s="28"/>
      <c r="N305" s="8"/>
      <c r="O305" s="8"/>
      <c r="P305" s="8"/>
    </row>
    <row r="306" spans="1:16" s="4" customFormat="1" ht="14.6" x14ac:dyDescent="0.4">
      <c r="A306" s="17" t="e" vm="159">
        <f>_xlfn.XLOOKUP(C306,Prijslijst!B:B,Prijslijst!I:I,0)</f>
        <v>#VALUE!</v>
      </c>
      <c r="B306" s="53"/>
      <c r="C306" s="8" t="str">
        <f>_xlfn.XLOOKUP(F306,Prijslijst!G22:G23,Prijslijst!B22:B23,0)</f>
        <v>41383F-H-03</v>
      </c>
      <c r="D306" s="52" t="e" vm="3">
        <v>#VALUE!</v>
      </c>
      <c r="E306" s="52" t="e" vm="4">
        <v>#VALUE!</v>
      </c>
      <c r="F306" s="41" t="s">
        <v>1400</v>
      </c>
      <c r="G306" s="17"/>
      <c r="H306" s="17"/>
      <c r="I306" s="13" t="str">
        <f>VLOOKUP(C306,Prijslijst!$B$1:$H$9182,7,TRUE)</f>
        <v>2TMA130160H0035</v>
      </c>
      <c r="J306" s="20">
        <f>VLOOKUP(C306,Prijslijst!$B$1:$C$9182,2,FALSE)</f>
        <v>91.5</v>
      </c>
      <c r="K306" s="20" t="str">
        <f>VLOOKUP(C306,Prijslijst!$B$1:$F$9182,5,FALSE)</f>
        <v>AS</v>
      </c>
      <c r="L306" s="20">
        <f t="shared" si="7"/>
        <v>0</v>
      </c>
      <c r="M306" s="28"/>
      <c r="N306" s="8"/>
      <c r="O306" s="8"/>
      <c r="P306" s="8"/>
    </row>
    <row r="307" spans="1:16" s="4" customFormat="1" ht="14.6" x14ac:dyDescent="0.4">
      <c r="A307" s="17" t="e" vm="170">
        <f>_xlfn.XLOOKUP(C307,Prijslijst!B:B,Prijslijst!I:I,0)</f>
        <v>#VALUE!</v>
      </c>
      <c r="B307" s="53"/>
      <c r="C307" s="8" t="str">
        <f>_xlfn.XLOOKUP(F307,Prijslijst!G25:G26,Prijslijst!B25:B26,0)</f>
        <v>41383S-H-03</v>
      </c>
      <c r="D307" s="52" t="e" vm="3">
        <v>#VALUE!</v>
      </c>
      <c r="E307" s="52" t="e" vm="4">
        <v>#VALUE!</v>
      </c>
      <c r="F307" s="41" t="s">
        <v>1402</v>
      </c>
      <c r="G307" s="17"/>
      <c r="H307" s="17"/>
      <c r="I307" s="13" t="str">
        <f>VLOOKUP(C307,Prijslijst!$B$1:$H$9182,7,TRUE)</f>
        <v>2TMA130160H0043</v>
      </c>
      <c r="J307" s="20">
        <f>VLOOKUP(C307,Prijslijst!$B$1:$C$9182,2,FALSE)</f>
        <v>91.5</v>
      </c>
      <c r="K307" s="20" t="str">
        <f>VLOOKUP(C307,Prijslijst!$B$1:$F$9182,5,FALSE)</f>
        <v>AS</v>
      </c>
      <c r="L307" s="20">
        <f t="shared" si="7"/>
        <v>0</v>
      </c>
      <c r="M307" s="28"/>
      <c r="N307" s="8"/>
      <c r="O307" s="8"/>
      <c r="P307" s="8"/>
    </row>
    <row r="308" spans="1:16" s="4" customFormat="1" ht="7.5" customHeight="1" x14ac:dyDescent="0.4">
      <c r="A308" s="17"/>
      <c r="B308" s="6"/>
      <c r="C308" s="8"/>
      <c r="D308" s="52"/>
      <c r="E308" s="52"/>
      <c r="F308" s="84" t="s">
        <v>1392</v>
      </c>
      <c r="G308" s="35" t="e" vm="3">
        <v>#VALUE!</v>
      </c>
      <c r="H308" s="17"/>
      <c r="I308" s="13"/>
      <c r="J308" s="20"/>
      <c r="K308" s="20"/>
      <c r="L308" s="20"/>
      <c r="M308" s="28"/>
      <c r="N308" s="8"/>
      <c r="O308" s="8"/>
      <c r="P308" s="8"/>
    </row>
    <row r="309" spans="1:16" ht="2.5" customHeight="1" x14ac:dyDescent="0.25">
      <c r="A309" s="15"/>
      <c r="B309" s="16"/>
      <c r="C309" s="15"/>
      <c r="D309" s="15"/>
      <c r="E309" s="15"/>
      <c r="F309" s="15"/>
      <c r="G309" s="17"/>
      <c r="H309" s="17"/>
      <c r="I309" s="15"/>
      <c r="J309" s="18"/>
      <c r="K309" s="15"/>
      <c r="L309" s="18"/>
      <c r="M309" s="28"/>
    </row>
    <row r="310" spans="1:16" x14ac:dyDescent="0.25">
      <c r="A310" s="94" t="s">
        <v>1938</v>
      </c>
      <c r="B310" s="94"/>
      <c r="C310" s="94"/>
      <c r="D310" s="94"/>
      <c r="E310" s="94"/>
      <c r="F310" s="94"/>
      <c r="G310" s="104" t="str">
        <f>IF((G313)&gt;0,"Selecteer de juiste afdekramen en het totaal aantal componenten zal afnemen!","")</f>
        <v/>
      </c>
      <c r="H310" s="104"/>
      <c r="I310" s="104"/>
      <c r="J310" s="104"/>
      <c r="K310" s="104"/>
      <c r="L310" s="104"/>
      <c r="M310" s="104"/>
    </row>
    <row r="311" spans="1:16" x14ac:dyDescent="0.25">
      <c r="A311" s="31"/>
      <c r="B311" s="32" t="s">
        <v>0</v>
      </c>
      <c r="C311" s="31" t="s">
        <v>1</v>
      </c>
      <c r="D311" s="31"/>
      <c r="E311" s="31"/>
      <c r="F311" s="31" t="s">
        <v>2</v>
      </c>
      <c r="G311" s="30"/>
      <c r="H311" s="30"/>
      <c r="I311" s="31" t="s">
        <v>4</v>
      </c>
      <c r="J311" s="33" t="s">
        <v>5</v>
      </c>
      <c r="K311" s="31" t="s">
        <v>6</v>
      </c>
      <c r="L311" s="33" t="s">
        <v>7</v>
      </c>
      <c r="M311" s="47"/>
    </row>
    <row r="312" spans="1:16" ht="4.5" customHeight="1" x14ac:dyDescent="0.25">
      <c r="A312" s="15"/>
      <c r="B312" s="16"/>
      <c r="C312" s="15"/>
      <c r="D312" s="15"/>
      <c r="E312" s="15"/>
      <c r="F312" s="15"/>
      <c r="G312" s="17"/>
      <c r="H312" s="17"/>
      <c r="I312" s="15"/>
      <c r="J312" s="18"/>
      <c r="K312" s="15"/>
      <c r="L312" s="18"/>
      <c r="M312" s="28"/>
    </row>
    <row r="313" spans="1:16" s="4" customFormat="1" ht="10" customHeight="1" x14ac:dyDescent="0.4">
      <c r="A313" s="8"/>
      <c r="B313" s="17"/>
      <c r="C313" s="8"/>
      <c r="D313" s="8"/>
      <c r="E313" s="8"/>
      <c r="F313" s="8" t="s">
        <v>2649</v>
      </c>
      <c r="G313" s="97">
        <f>((B66+B67+B72+B73+B74+B76+B77+B79+B80+B82+B83+B88+B125+B126+B127+B128+B155+B156+B157+B158+B159+B160+B175+B176+B227+B228+B229)-(B315+(B316*2)+(B317*3)+(B318*4)+(B319*5)))</f>
        <v>0</v>
      </c>
      <c r="H313" s="98"/>
      <c r="I313" s="8"/>
      <c r="J313" s="20"/>
      <c r="K313" s="8"/>
      <c r="L313" s="20"/>
      <c r="M313" s="28"/>
      <c r="N313" s="8"/>
      <c r="O313" s="8"/>
      <c r="P313" s="8"/>
    </row>
    <row r="314" spans="1:16" s="4" customFormat="1" ht="4.5" customHeight="1" x14ac:dyDescent="0.4">
      <c r="A314" s="8"/>
      <c r="B314" s="17"/>
      <c r="C314" s="8"/>
      <c r="D314" s="8"/>
      <c r="E314" s="8"/>
      <c r="F314" s="8"/>
      <c r="G314" s="17"/>
      <c r="H314" s="17"/>
      <c r="I314" s="8"/>
      <c r="J314" s="20"/>
      <c r="K314" s="8"/>
      <c r="L314" s="20"/>
      <c r="M314" s="28"/>
      <c r="N314" s="8"/>
      <c r="O314" s="8"/>
      <c r="P314" s="8"/>
    </row>
    <row r="315" spans="1:16" s="4" customFormat="1" ht="14.6" x14ac:dyDescent="0.4">
      <c r="A315" s="17" t="e" vm="171">
        <f>_xlfn.XLOOKUP(C315,Prijslijst!B623:B673,Prijslijst!I623:I673,0)</f>
        <v>#VALUE!</v>
      </c>
      <c r="B315" s="51"/>
      <c r="C315" s="13" t="str">
        <f>_xlfn.XLOOKUP(F315,Prijslijst!G623:G673,Prijslijst!B623:B673,0)</f>
        <v>1721-914</v>
      </c>
      <c r="D315" s="52" t="e" vm="3">
        <v>#VALUE!</v>
      </c>
      <c r="E315" s="52" t="e" vm="4">
        <v>#VALUE!</v>
      </c>
      <c r="F315" s="41" t="s">
        <v>2452</v>
      </c>
      <c r="G315" s="17"/>
      <c r="H315" s="17"/>
      <c r="I315" s="13" t="str">
        <f>VLOOKUP(C315,Prijslijst!$B$1:$H$9182,7,FALSE)</f>
        <v>2CKA001725A1555</v>
      </c>
      <c r="J315" s="20">
        <f>VLOOKUP(C315,Prijslijst!$B$1:$C$9182,2,FALSE)</f>
        <v>3.63</v>
      </c>
      <c r="K315" s="20" t="str">
        <f>VLOOKUP(C315,Prijslijst!$B$1:$F$9182,5,FALSE)</f>
        <v>A2</v>
      </c>
      <c r="L315" s="20">
        <f>J315*B315</f>
        <v>0</v>
      </c>
      <c r="M315" s="28"/>
      <c r="N315" s="8"/>
      <c r="O315" s="8"/>
      <c r="P315" s="8"/>
    </row>
    <row r="316" spans="1:16" s="4" customFormat="1" ht="14.6" x14ac:dyDescent="0.4">
      <c r="A316" s="17" t="e" vm="172">
        <f>_xlfn.XLOOKUP(C316,Prijslijst!B674:B724,Prijslijst!I674:I724,0)</f>
        <v>#VALUE!</v>
      </c>
      <c r="B316" s="51"/>
      <c r="C316" s="13" t="str">
        <f>_xlfn.XLOOKUP(F316,Prijslijst!G674:G724,Prijslijst!B674:B724,0)</f>
        <v>1722-914</v>
      </c>
      <c r="D316" s="52" t="e" vm="3">
        <v>#VALUE!</v>
      </c>
      <c r="E316" s="52" t="e" vm="4">
        <v>#VALUE!</v>
      </c>
      <c r="F316" s="41" t="s">
        <v>2499</v>
      </c>
      <c r="G316" s="17"/>
      <c r="H316" s="17"/>
      <c r="I316" s="13" t="str">
        <f>VLOOKUP(C316,Prijslijst!$B$1:$H$9182,7,FALSE)</f>
        <v>2CKA001725A1558</v>
      </c>
      <c r="J316" s="20">
        <f>VLOOKUP(C316,Prijslijst!$B$1:$C$9182,2,FALSE)</f>
        <v>6.3</v>
      </c>
      <c r="K316" s="20" t="str">
        <f>VLOOKUP(C316,Prijslijst!$B$1:$F$9182,5,FALSE)</f>
        <v>A2</v>
      </c>
      <c r="L316" s="20">
        <f>J316*B316</f>
        <v>0</v>
      </c>
      <c r="M316" s="28"/>
      <c r="N316" s="8"/>
      <c r="O316" s="8"/>
      <c r="P316" s="8"/>
    </row>
    <row r="317" spans="1:16" s="4" customFormat="1" ht="14.6" x14ac:dyDescent="0.4">
      <c r="A317" s="17" t="e" vm="173">
        <f>_xlfn.XLOOKUP(C317,Prijslijst!B725:B775,Prijslijst!I725:I775,0)</f>
        <v>#VALUE!</v>
      </c>
      <c r="B317" s="51"/>
      <c r="C317" s="13" t="str">
        <f>_xlfn.XLOOKUP(F317,Prijslijst!G725:G775,Prijslijst!B725:B775,0)</f>
        <v>1723-914</v>
      </c>
      <c r="D317" s="52" t="e" vm="3">
        <v>#VALUE!</v>
      </c>
      <c r="E317" s="52" t="e" vm="4">
        <v>#VALUE!</v>
      </c>
      <c r="F317" s="41" t="s">
        <v>2595</v>
      </c>
      <c r="G317" s="17"/>
      <c r="H317" s="17"/>
      <c r="I317" s="13" t="str">
        <f>VLOOKUP(C317,Prijslijst!$B$1:$H$9182,7,FALSE)</f>
        <v>2CKA001725A1560</v>
      </c>
      <c r="J317" s="20">
        <f>VLOOKUP(C317,Prijslijst!$B$1:$C$9182,2,FALSE)</f>
        <v>11.45</v>
      </c>
      <c r="K317" s="20" t="str">
        <f>VLOOKUP(C317,Prijslijst!$B$1:$F$9182,5,FALSE)</f>
        <v>A1</v>
      </c>
      <c r="L317" s="20">
        <f>J317*B317</f>
        <v>0</v>
      </c>
      <c r="M317" s="28"/>
      <c r="N317" s="8"/>
      <c r="O317" s="8"/>
      <c r="P317" s="8"/>
    </row>
    <row r="318" spans="1:16" s="4" customFormat="1" ht="14.6" x14ac:dyDescent="0.4">
      <c r="A318" s="17" t="e" vm="174">
        <f>_xlfn.XLOOKUP(C318,Prijslijst!B776:B825,Prijslijst!I776:I825,0)</f>
        <v>#VALUE!</v>
      </c>
      <c r="B318" s="51"/>
      <c r="C318" s="13" t="str">
        <f>_xlfn.XLOOKUP(F318,Prijslijst!G776:G825,Prijslijst!B776:B825,0)</f>
        <v>1724-914</v>
      </c>
      <c r="D318" s="52" t="e" vm="3">
        <v>#VALUE!</v>
      </c>
      <c r="E318" s="52" t="e" vm="4">
        <v>#VALUE!</v>
      </c>
      <c r="F318" s="41" t="s">
        <v>2546</v>
      </c>
      <c r="G318" s="17"/>
      <c r="H318" s="17"/>
      <c r="I318" s="13" t="str">
        <f>VLOOKUP(C318,Prijslijst!$B$1:$H$9182,7,FALSE)</f>
        <v>2CKA001725A1561</v>
      </c>
      <c r="J318" s="20">
        <f>VLOOKUP(C318,Prijslijst!$B$1:$C$9182,2,FALSE)</f>
        <v>20</v>
      </c>
      <c r="K318" s="20" t="str">
        <f>VLOOKUP(C318,Prijslijst!$B$1:$F$9182,5,FALSE)</f>
        <v>A1</v>
      </c>
      <c r="L318" s="20">
        <f>J318*B318</f>
        <v>0</v>
      </c>
      <c r="M318" s="28"/>
      <c r="N318" s="8"/>
      <c r="O318" s="8"/>
      <c r="P318" s="8"/>
    </row>
    <row r="319" spans="1:16" s="4" customFormat="1" ht="14.6" x14ac:dyDescent="0.4">
      <c r="A319" s="17" t="e" vm="175">
        <f>_xlfn.XLOOKUP(C319,Prijslijst!B826:B869,Prijslijst!I826:I869,0)</f>
        <v>#VALUE!</v>
      </c>
      <c r="B319" s="51"/>
      <c r="C319" s="13" t="str">
        <f>_xlfn.XLOOKUP(F319,Prijslijst!G826:G869,Prijslijst!B826:B869,0)</f>
        <v>1725-914</v>
      </c>
      <c r="D319" s="52" t="e" vm="3">
        <v>#VALUE!</v>
      </c>
      <c r="E319" s="52" t="e" vm="4">
        <v>#VALUE!</v>
      </c>
      <c r="F319" s="41" t="s">
        <v>2511</v>
      </c>
      <c r="G319" s="17"/>
      <c r="H319" s="17"/>
      <c r="I319" s="13" t="str">
        <f>VLOOKUP(C319,Prijslijst!$B$1:$H$9182,7,FALSE)</f>
        <v>2CKA001725A1562</v>
      </c>
      <c r="J319" s="20">
        <f>VLOOKUP(C319,Prijslijst!$B$1:$C$9182,2,FALSE)</f>
        <v>32.799999999999997</v>
      </c>
      <c r="K319" s="20" t="str">
        <f>VLOOKUP(C319,Prijslijst!$B$1:$F$9182,5,FALSE)</f>
        <v>A1</v>
      </c>
      <c r="L319" s="20">
        <f>J319*B319</f>
        <v>0</v>
      </c>
      <c r="M319" s="28"/>
      <c r="N319" s="8"/>
      <c r="O319" s="8"/>
      <c r="P319" s="8"/>
    </row>
    <row r="320" spans="1:16" s="4" customFormat="1" ht="5.05" customHeight="1" x14ac:dyDescent="0.4">
      <c r="A320" s="17"/>
      <c r="B320" s="17"/>
      <c r="C320" s="13"/>
      <c r="D320" s="52"/>
      <c r="E320" s="52"/>
      <c r="F320" s="41"/>
      <c r="G320" s="17"/>
      <c r="H320" s="17"/>
      <c r="I320" s="13"/>
      <c r="J320" s="20"/>
      <c r="K320" s="20"/>
      <c r="L320" s="20"/>
      <c r="M320" s="28"/>
      <c r="N320" s="8"/>
      <c r="O320" s="8"/>
      <c r="P320" s="8"/>
    </row>
    <row r="321" spans="1:16" x14ac:dyDescent="0.25">
      <c r="A321" s="15"/>
      <c r="B321" s="16"/>
      <c r="C321" s="15"/>
      <c r="D321" s="15"/>
      <c r="E321" s="15"/>
      <c r="F321" s="83" t="s">
        <v>2761</v>
      </c>
      <c r="G321" s="85" t="e" vm="3">
        <v>#VALUE!</v>
      </c>
      <c r="H321" s="1"/>
      <c r="I321" s="15"/>
      <c r="J321" s="18"/>
      <c r="K321" s="15"/>
      <c r="L321" s="18"/>
      <c r="M321" s="28"/>
    </row>
    <row r="322" spans="1:16" x14ac:dyDescent="0.25">
      <c r="A322" s="94" t="s">
        <v>2689</v>
      </c>
      <c r="B322" s="94"/>
      <c r="C322" s="94"/>
      <c r="D322" s="94"/>
      <c r="E322" s="94"/>
      <c r="F322" s="94"/>
      <c r="G322" s="104" t="str">
        <f>IF((G325)&gt;0,"U dient zelf te checken of het aantal modulen past in de kast!","")</f>
        <v/>
      </c>
      <c r="H322" s="104"/>
      <c r="I322" s="104"/>
      <c r="J322" s="104"/>
      <c r="K322" s="104"/>
      <c r="L322" s="104"/>
      <c r="M322" s="104"/>
    </row>
    <row r="323" spans="1:16" x14ac:dyDescent="0.25">
      <c r="A323" s="31"/>
      <c r="B323" s="32" t="s">
        <v>0</v>
      </c>
      <c r="C323" s="31" t="s">
        <v>1</v>
      </c>
      <c r="D323" s="31"/>
      <c r="E323" s="31"/>
      <c r="F323" s="31" t="s">
        <v>2</v>
      </c>
      <c r="G323" s="30"/>
      <c r="H323" s="30"/>
      <c r="I323" s="31" t="s">
        <v>4</v>
      </c>
      <c r="J323" s="33" t="s">
        <v>5</v>
      </c>
      <c r="K323" s="31" t="s">
        <v>6</v>
      </c>
      <c r="L323" s="33" t="s">
        <v>7</v>
      </c>
      <c r="M323" s="47"/>
    </row>
    <row r="324" spans="1:16" ht="5.05" customHeight="1" x14ac:dyDescent="0.25">
      <c r="A324" s="15"/>
      <c r="B324" s="16"/>
      <c r="C324" s="15"/>
      <c r="D324" s="15"/>
      <c r="E324" s="15"/>
      <c r="F324" s="15"/>
      <c r="G324" s="17"/>
      <c r="H324" s="17"/>
      <c r="I324" s="15"/>
      <c r="J324" s="18"/>
      <c r="K324" s="15"/>
      <c r="L324" s="18"/>
      <c r="M324" s="28"/>
    </row>
    <row r="325" spans="1:16" s="4" customFormat="1" x14ac:dyDescent="0.4">
      <c r="A325" s="8"/>
      <c r="B325" s="17"/>
      <c r="C325" s="8"/>
      <c r="D325" s="8"/>
      <c r="E325" s="8"/>
      <c r="F325" s="8" t="s">
        <v>2811</v>
      </c>
      <c r="G325" s="96">
        <f>M20+M22+M23+M24+M26+M27+M28+M30+M32+M33+M35+M38+M39+M40+M41+M42+M234+M257+M258+M293+M47+M48+M36</f>
        <v>0</v>
      </c>
      <c r="H325" s="96"/>
      <c r="I325" s="8"/>
      <c r="J325" s="20"/>
      <c r="K325" s="8"/>
      <c r="L325" s="20"/>
      <c r="M325" s="28"/>
      <c r="N325" s="8"/>
      <c r="O325" s="8"/>
      <c r="P325" s="8"/>
    </row>
    <row r="326" spans="1:16" s="4" customFormat="1" ht="4.5" customHeight="1" x14ac:dyDescent="0.4">
      <c r="A326" s="8"/>
      <c r="B326" s="17"/>
      <c r="C326" s="8"/>
      <c r="D326" s="8"/>
      <c r="E326" s="8"/>
      <c r="F326" s="8"/>
      <c r="G326" s="45"/>
      <c r="H326" s="17"/>
      <c r="I326" s="8"/>
      <c r="J326" s="20"/>
      <c r="K326" s="8"/>
      <c r="L326" s="20"/>
      <c r="M326" s="28"/>
      <c r="N326" s="8"/>
      <c r="O326" s="8"/>
      <c r="P326" s="8"/>
    </row>
    <row r="327" spans="1:16" s="4" customFormat="1" ht="14.6" x14ac:dyDescent="0.4">
      <c r="A327" s="17" t="e" vm="176">
        <f>_xlfn.XLOOKUP(C327,Prijslijst!B:B,Prijslijst!I:I,0)</f>
        <v>#VALUE!</v>
      </c>
      <c r="B327" s="51"/>
      <c r="C327" s="8" t="s">
        <v>2680</v>
      </c>
      <c r="D327" s="52" t="e" vm="3">
        <v>#VALUE!</v>
      </c>
      <c r="E327" s="52" t="e" vm="4">
        <v>#VALUE!</v>
      </c>
      <c r="F327" s="41" t="str">
        <f>VLOOKUP(C327,Prijslijst!$B$1:$G$9182,6,FALSE)</f>
        <v>Hafonorm lege kast hxb 220x110mm - 1x6TE</v>
      </c>
      <c r="G327" s="17"/>
      <c r="H327" s="17"/>
      <c r="I327" s="13" t="str">
        <f>VLOOKUP(C327,Prijslijst!$B$1:$H$9182,7,FALSE)</f>
        <v>6929.505</v>
      </c>
      <c r="J327" s="20">
        <f>VLOOKUP(C327,Prijslijst!$B$1:$C$9182,2,FALSE)</f>
        <v>93.9</v>
      </c>
      <c r="K327" s="20" t="str">
        <f>VLOOKUP(C327,Prijslijst!$B$1:$F$9182,5,FALSE)</f>
        <v>KL</v>
      </c>
      <c r="L327" s="20">
        <f>J327*B327</f>
        <v>0</v>
      </c>
      <c r="M327" s="28"/>
      <c r="N327" s="8"/>
      <c r="O327" s="8"/>
      <c r="P327" s="8"/>
    </row>
    <row r="328" spans="1:16" s="4" customFormat="1" ht="14.6" x14ac:dyDescent="0.4">
      <c r="A328" s="17" t="e" vm="177">
        <f>_xlfn.XLOOKUP(C328,Prijslijst!B:B,Prijslijst!I:I,0)</f>
        <v>#VALUE!</v>
      </c>
      <c r="B328" s="51"/>
      <c r="C328" s="8" t="s">
        <v>2681</v>
      </c>
      <c r="D328" s="52" t="e" vm="3">
        <v>#VALUE!</v>
      </c>
      <c r="E328" s="52" t="e" vm="4">
        <v>#VALUE!</v>
      </c>
      <c r="F328" s="41" t="str">
        <f>VLOOKUP(C328,Prijslijst!$B$1:$G$9182,6,FALSE)</f>
        <v>Hafonorm lege kast hxb 220x220mm - 1x12TE</v>
      </c>
      <c r="G328" s="17"/>
      <c r="H328" s="17"/>
      <c r="I328" s="13" t="str">
        <f>VLOOKUP(C328,Prijslijst!$B$1:$H$9182,7,FALSE)</f>
        <v>1SPF006964F0220</v>
      </c>
      <c r="J328" s="20">
        <f>VLOOKUP(C328,Prijslijst!$B$1:$C$9182,2,FALSE)</f>
        <v>127</v>
      </c>
      <c r="K328" s="20" t="str">
        <f>VLOOKUP(C328,Prijslijst!$B$1:$F$9182,5,FALSE)</f>
        <v>KL</v>
      </c>
      <c r="L328" s="20">
        <f>J328*B328</f>
        <v>0</v>
      </c>
      <c r="M328" s="28"/>
      <c r="N328" s="8"/>
      <c r="O328" s="8"/>
      <c r="P328" s="8"/>
    </row>
    <row r="329" spans="1:16" s="4" customFormat="1" ht="14.6" x14ac:dyDescent="0.4">
      <c r="A329" s="17" t="e" vm="178">
        <f>_xlfn.XLOOKUP(C329,Prijslijst!B:B,Prijslijst!I:I,0)</f>
        <v>#VALUE!</v>
      </c>
      <c r="B329" s="51"/>
      <c r="C329" s="8" t="s">
        <v>2682</v>
      </c>
      <c r="D329" s="52" t="e" vm="3">
        <v>#VALUE!</v>
      </c>
      <c r="E329" s="52" t="e" vm="4">
        <v>#VALUE!</v>
      </c>
      <c r="F329" s="41" t="str">
        <f>VLOOKUP(C329,Prijslijst!$B$1:$G$9182,6,FALSE)</f>
        <v>Hafonorm lege kast hxb 330x220mm - 2x12TE</v>
      </c>
      <c r="G329" s="17"/>
      <c r="H329" s="17"/>
      <c r="I329" s="13" t="str">
        <f>VLOOKUP(C329,Prijslijst!$B$1:$H$9182,7,FALSE)</f>
        <v>1SPF006964F0230</v>
      </c>
      <c r="J329" s="20">
        <f>VLOOKUP(C329,Prijslijst!$B$1:$C$9182,2,FALSE)</f>
        <v>190</v>
      </c>
      <c r="K329" s="20" t="str">
        <f>VLOOKUP(C329,Prijslijst!$B$1:$F$9182,5,FALSE)</f>
        <v>KL</v>
      </c>
      <c r="L329" s="20">
        <f>J329*B329</f>
        <v>0</v>
      </c>
      <c r="M329" s="28"/>
      <c r="N329" s="8"/>
      <c r="O329" s="8"/>
      <c r="P329" s="8"/>
    </row>
    <row r="330" spans="1:16" s="4" customFormat="1" ht="14.6" x14ac:dyDescent="0.4">
      <c r="A330" s="17" t="e" vm="179">
        <f>_xlfn.XLOOKUP(C330,Prijslijst!B:B,Prijslijst!I:I,0)</f>
        <v>#VALUE!</v>
      </c>
      <c r="B330" s="51"/>
      <c r="C330" s="8" t="s">
        <v>2683</v>
      </c>
      <c r="D330" s="52" t="e" vm="3">
        <v>#VALUE!</v>
      </c>
      <c r="E330" s="52" t="e" vm="4">
        <v>#VALUE!</v>
      </c>
      <c r="F330" s="41" t="str">
        <f>VLOOKUP(C330,Prijslijst!$B$1:$G$9182,6,FALSE)</f>
        <v>Hafonorm lege kast hxb 330x110mm - 2x6TE</v>
      </c>
      <c r="G330" s="17"/>
      <c r="H330" s="17"/>
      <c r="I330" s="13" t="str">
        <f>VLOOKUP(C330,Prijslijst!$B$1:$H$9182,7,FALSE)</f>
        <v>1SPF006964F0100</v>
      </c>
      <c r="J330" s="20">
        <f>VLOOKUP(C330,Prijslijst!$B$1:$C$9182,2,FALSE)</f>
        <v>122</v>
      </c>
      <c r="K330" s="20" t="str">
        <f>VLOOKUP(C330,Prijslijst!$B$1:$F$9182,5,FALSE)</f>
        <v>KL</v>
      </c>
      <c r="L330" s="20">
        <f>J330*B330</f>
        <v>0</v>
      </c>
      <c r="M330" s="28"/>
      <c r="N330" s="8"/>
      <c r="O330" s="8"/>
      <c r="P330" s="8"/>
    </row>
    <row r="331" spans="1:16" s="4" customFormat="1" ht="2.5" customHeight="1" x14ac:dyDescent="0.4">
      <c r="A331" s="8"/>
      <c r="B331" s="17"/>
      <c r="C331" s="8"/>
      <c r="D331" s="8"/>
      <c r="E331" s="8"/>
      <c r="F331" s="8"/>
      <c r="G331" s="17"/>
      <c r="H331" s="17"/>
      <c r="I331" s="8"/>
      <c r="J331" s="20"/>
      <c r="K331" s="8"/>
      <c r="L331" s="20"/>
      <c r="M331" s="28"/>
      <c r="N331" s="8"/>
      <c r="O331" s="8"/>
      <c r="P331" s="8"/>
    </row>
    <row r="332" spans="1:16" s="4" customFormat="1" ht="7.5" customHeight="1" x14ac:dyDescent="0.4">
      <c r="A332" s="8"/>
      <c r="B332" s="17"/>
      <c r="C332" s="8"/>
      <c r="D332" s="8"/>
      <c r="E332" s="8"/>
      <c r="F332" s="83" t="s">
        <v>2760</v>
      </c>
      <c r="G332" s="17"/>
      <c r="H332" s="92" t="e" vm="3">
        <v>#VALUE!</v>
      </c>
      <c r="I332" s="8"/>
      <c r="J332" s="20"/>
      <c r="K332" s="8"/>
      <c r="L332" s="20"/>
      <c r="M332" s="28"/>
      <c r="N332" s="8"/>
      <c r="O332" s="8"/>
      <c r="P332" s="8"/>
    </row>
    <row r="333" spans="1:16" s="4" customFormat="1" ht="7.5" customHeight="1" x14ac:dyDescent="0.4">
      <c r="A333" s="8"/>
      <c r="B333" s="17"/>
      <c r="C333" s="8"/>
      <c r="D333" s="8"/>
      <c r="E333" s="8"/>
      <c r="F333" s="86" t="s">
        <v>2839</v>
      </c>
      <c r="G333" s="17"/>
      <c r="H333" s="92" t="e" vm="3">
        <v>#VALUE!</v>
      </c>
      <c r="I333" s="8"/>
      <c r="J333" s="20"/>
      <c r="K333" s="8"/>
      <c r="L333" s="20"/>
      <c r="M333" s="28"/>
      <c r="N333" s="8"/>
      <c r="O333" s="8"/>
      <c r="P333" s="8"/>
    </row>
    <row r="334" spans="1:16" s="4" customFormat="1" ht="2.5" customHeight="1" x14ac:dyDescent="0.4">
      <c r="A334" s="8"/>
      <c r="B334" s="17"/>
      <c r="C334" s="8"/>
      <c r="D334" s="8"/>
      <c r="E334" s="8"/>
      <c r="F334" s="8"/>
      <c r="G334" s="17"/>
      <c r="H334" s="17"/>
      <c r="I334" s="8"/>
      <c r="J334" s="20"/>
      <c r="K334" s="8"/>
      <c r="L334" s="20"/>
      <c r="M334" s="28"/>
      <c r="N334" s="8"/>
      <c r="O334" s="8"/>
      <c r="P334" s="8"/>
    </row>
    <row r="335" spans="1:16" s="4" customFormat="1" ht="14.6" x14ac:dyDescent="0.4">
      <c r="A335" s="17" t="e" vm="180">
        <f>_xlfn.XLOOKUP(C335,Prijslijst!B:B,Prijslijst!I:I,0)</f>
        <v>#VALUE!</v>
      </c>
      <c r="B335" s="51"/>
      <c r="C335" s="8" t="s">
        <v>2690</v>
      </c>
      <c r="D335" s="52" t="e" vm="3">
        <v>#VALUE!</v>
      </c>
      <c r="E335" s="52" t="e" vm="4">
        <v>#VALUE!</v>
      </c>
      <c r="F335" s="8" t="s">
        <v>2748</v>
      </c>
      <c r="G335" s="17"/>
      <c r="H335" s="17"/>
      <c r="I335" s="13" t="str">
        <f>VLOOKUP(C335,Prijslijst!$B$1:$H$9182,7,FALSE)</f>
        <v>2CPX032568R9999</v>
      </c>
      <c r="J335" s="20">
        <f>VLOOKUP(C335,Prijslijst!$B$1:$C$9182,2,FALSE)</f>
        <v>66.5</v>
      </c>
      <c r="K335" s="20" t="str">
        <f>VLOOKUP(C335,Prijslijst!$B$1:$F$9182,5,FALSE)</f>
        <v>FP</v>
      </c>
      <c r="L335" s="20">
        <f>J335*B335</f>
        <v>0</v>
      </c>
      <c r="M335" s="28"/>
      <c r="N335" s="8"/>
      <c r="O335" s="8"/>
      <c r="P335" s="8"/>
    </row>
    <row r="336" spans="1:16" s="4" customFormat="1" ht="14.6" x14ac:dyDescent="0.4">
      <c r="A336" s="17" t="e" vm="181">
        <f>_xlfn.XLOOKUP(C336,Prijslijst!B:B,Prijslijst!I:I,0)</f>
        <v>#VALUE!</v>
      </c>
      <c r="B336" s="51"/>
      <c r="C336" s="8" t="s">
        <v>2691</v>
      </c>
      <c r="D336" s="52" t="e" vm="3">
        <v>#VALUE!</v>
      </c>
      <c r="E336" s="52" t="e" vm="4">
        <v>#VALUE!</v>
      </c>
      <c r="F336" s="8" t="s">
        <v>2749</v>
      </c>
      <c r="G336" s="17"/>
      <c r="H336" s="17"/>
      <c r="I336" s="13" t="str">
        <f>VLOOKUP(C336,Prijslijst!$B$1:$H$9182,7,FALSE)</f>
        <v>2CPX032569R9999</v>
      </c>
      <c r="J336" s="20">
        <f>VLOOKUP(C336,Prijslijst!$B$1:$C$9182,2,FALSE)</f>
        <v>94</v>
      </c>
      <c r="K336" s="20" t="str">
        <f>VLOOKUP(C336,Prijslijst!$B$1:$F$9182,5,FALSE)</f>
        <v>FP</v>
      </c>
      <c r="L336" s="20">
        <f>J336*B336</f>
        <v>0</v>
      </c>
      <c r="M336" s="28"/>
      <c r="N336" s="8"/>
      <c r="O336" s="8"/>
      <c r="P336" s="8"/>
    </row>
    <row r="337" spans="1:16" s="4" customFormat="1" ht="14.6" x14ac:dyDescent="0.4">
      <c r="A337" s="17" t="e" vm="182">
        <f>_xlfn.XLOOKUP(C337,Prijslijst!B:B,Prijslijst!I:I,0)</f>
        <v>#VALUE!</v>
      </c>
      <c r="B337" s="51"/>
      <c r="C337" s="8" t="s">
        <v>2692</v>
      </c>
      <c r="D337" s="52" t="e" vm="3">
        <v>#VALUE!</v>
      </c>
      <c r="E337" s="52" t="e" vm="4">
        <v>#VALUE!</v>
      </c>
      <c r="F337" s="8" t="s">
        <v>2750</v>
      </c>
      <c r="G337" s="17"/>
      <c r="H337" s="17"/>
      <c r="I337" s="13" t="str">
        <f>VLOOKUP(C337,Prijslijst!$B$1:$H$9182,7,FALSE)</f>
        <v>2CPX032570R9999</v>
      </c>
      <c r="J337" s="20">
        <f>VLOOKUP(C337,Prijslijst!$B$1:$C$9182,2,FALSE)</f>
        <v>124</v>
      </c>
      <c r="K337" s="20" t="str">
        <f>VLOOKUP(C337,Prijslijst!$B$1:$F$9182,5,FALSE)</f>
        <v>FP</v>
      </c>
      <c r="L337" s="20">
        <f>J337*B337</f>
        <v>0</v>
      </c>
      <c r="M337" s="28"/>
      <c r="N337" s="8"/>
      <c r="O337" s="8"/>
      <c r="P337" s="8"/>
    </row>
    <row r="338" spans="1:16" s="4" customFormat="1" ht="14.6" x14ac:dyDescent="0.4">
      <c r="A338" s="17" t="e" vm="183">
        <f>_xlfn.XLOOKUP(C338,Prijslijst!B:B,Prijslijst!I:I,0)</f>
        <v>#VALUE!</v>
      </c>
      <c r="B338" s="51"/>
      <c r="C338" s="8" t="s">
        <v>2693</v>
      </c>
      <c r="D338" s="52" t="e" vm="3">
        <v>#VALUE!</v>
      </c>
      <c r="E338" s="52" t="e" vm="4">
        <v>#VALUE!</v>
      </c>
      <c r="F338" s="8" t="s">
        <v>2751</v>
      </c>
      <c r="G338" s="17"/>
      <c r="H338" s="17"/>
      <c r="I338" s="13" t="str">
        <f>VLOOKUP(C338,Prijslijst!$B$1:$H$9182,7,FALSE)</f>
        <v>2CPX032571R9999</v>
      </c>
      <c r="J338" s="20">
        <f>VLOOKUP(C338,Prijslijst!$B$1:$C$9182,2,FALSE)</f>
        <v>160</v>
      </c>
      <c r="K338" s="20" t="str">
        <f>VLOOKUP(C338,Prijslijst!$B$1:$F$9182,5,FALSE)</f>
        <v>FP</v>
      </c>
      <c r="L338" s="20">
        <f>J338*B338</f>
        <v>0</v>
      </c>
      <c r="M338" s="28"/>
      <c r="N338" s="8"/>
      <c r="O338" s="8"/>
      <c r="P338" s="8"/>
    </row>
    <row r="339" spans="1:16" s="4" customFormat="1" ht="14.6" x14ac:dyDescent="0.4">
      <c r="A339" s="17" t="e" vm="184">
        <f>_xlfn.XLOOKUP(C339,Prijslijst!B:B,Prijslijst!I:I,0)</f>
        <v>#VALUE!</v>
      </c>
      <c r="B339" s="51"/>
      <c r="C339" s="8" t="s">
        <v>2694</v>
      </c>
      <c r="D339" s="52" t="e" vm="3">
        <v>#VALUE!</v>
      </c>
      <c r="E339" s="52" t="e" vm="4">
        <v>#VALUE!</v>
      </c>
      <c r="F339" s="8" t="s">
        <v>2752</v>
      </c>
      <c r="G339" s="17"/>
      <c r="H339" s="17"/>
      <c r="I339" s="13" t="str">
        <f>VLOOKUP(C339,Prijslijst!$B$1:$H$9182,7,FALSE)</f>
        <v>2CPX032572R9999</v>
      </c>
      <c r="J339" s="20">
        <f>VLOOKUP(C339,Prijslijst!$B$1:$C$9182,2,FALSE)</f>
        <v>193</v>
      </c>
      <c r="K339" s="20" t="str">
        <f>VLOOKUP(C339,Prijslijst!$B$1:$F$9182,5,FALSE)</f>
        <v>FP</v>
      </c>
      <c r="L339" s="20">
        <f>J339*B339</f>
        <v>0</v>
      </c>
      <c r="M339" s="28"/>
      <c r="N339" s="8"/>
      <c r="O339" s="8"/>
      <c r="P339" s="8"/>
    </row>
    <row r="340" spans="1:16" s="4" customFormat="1" ht="2.5" customHeight="1" x14ac:dyDescent="0.4">
      <c r="A340" s="8"/>
      <c r="B340" s="17"/>
      <c r="C340" s="8"/>
      <c r="D340" s="8"/>
      <c r="E340" s="8"/>
      <c r="F340" s="8"/>
      <c r="G340" s="17"/>
      <c r="H340" s="17"/>
      <c r="I340" s="8"/>
      <c r="J340" s="20"/>
      <c r="K340" s="8"/>
      <c r="L340" s="20"/>
      <c r="M340" s="28"/>
      <c r="N340" s="8"/>
      <c r="O340" s="8"/>
      <c r="P340" s="8"/>
    </row>
    <row r="341" spans="1:16" s="4" customFormat="1" ht="7.5" customHeight="1" x14ac:dyDescent="0.4">
      <c r="A341" s="8"/>
      <c r="B341" s="17"/>
      <c r="C341" s="8"/>
      <c r="D341" s="8"/>
      <c r="E341" s="8"/>
      <c r="F341" s="86" t="s">
        <v>2840</v>
      </c>
      <c r="G341" s="17"/>
      <c r="H341" s="64" t="e" vm="3">
        <v>#VALUE!</v>
      </c>
      <c r="I341" s="8"/>
      <c r="J341" s="20"/>
      <c r="K341" s="8"/>
      <c r="L341" s="20"/>
      <c r="M341" s="28"/>
      <c r="N341" s="8"/>
      <c r="O341" s="8"/>
      <c r="P341" s="8"/>
    </row>
    <row r="342" spans="1:16" ht="2.5" customHeight="1" x14ac:dyDescent="0.25">
      <c r="A342" s="15"/>
      <c r="B342" s="16"/>
      <c r="C342" s="15"/>
      <c r="D342" s="15"/>
      <c r="E342" s="15"/>
      <c r="F342" s="15"/>
      <c r="G342" s="17"/>
      <c r="H342" s="17"/>
      <c r="I342" s="15"/>
      <c r="J342" s="18"/>
      <c r="K342" s="15"/>
      <c r="L342" s="18"/>
      <c r="M342" s="28"/>
    </row>
    <row r="343" spans="1:16" x14ac:dyDescent="0.25">
      <c r="A343" s="94" t="s">
        <v>2807</v>
      </c>
      <c r="B343" s="94"/>
      <c r="C343" s="94"/>
      <c r="D343" s="94"/>
      <c r="E343" s="94"/>
      <c r="F343" s="94"/>
      <c r="G343" s="104"/>
      <c r="H343" s="104"/>
      <c r="I343" s="104"/>
      <c r="J343" s="104"/>
      <c r="K343" s="104"/>
      <c r="L343" s="104"/>
      <c r="M343" s="104"/>
    </row>
    <row r="344" spans="1:16" x14ac:dyDescent="0.25">
      <c r="A344" s="31"/>
      <c r="B344" s="32"/>
      <c r="C344" s="31"/>
      <c r="D344" s="31"/>
      <c r="E344" s="31"/>
      <c r="F344" s="31"/>
      <c r="G344" s="30"/>
      <c r="H344" s="30"/>
      <c r="I344" s="31"/>
      <c r="J344" s="33"/>
      <c r="K344" s="31"/>
      <c r="L344" s="33"/>
      <c r="M344" s="47"/>
    </row>
    <row r="345" spans="1:16" ht="10.75" thickBot="1" x14ac:dyDescent="0.3">
      <c r="A345" s="15"/>
      <c r="B345" s="16"/>
      <c r="C345" s="15"/>
      <c r="D345" s="15"/>
      <c r="E345" s="15"/>
      <c r="F345" s="15"/>
      <c r="G345" s="17"/>
      <c r="H345" s="17"/>
      <c r="I345" s="15"/>
      <c r="J345" s="18"/>
      <c r="K345" s="15"/>
      <c r="L345" s="18"/>
      <c r="M345" s="28"/>
    </row>
    <row r="346" spans="1:16" ht="10.75" thickBot="1" x14ac:dyDescent="0.3">
      <c r="A346" s="17" t="e" vm="5">
        <v>#VALUE!</v>
      </c>
      <c r="B346" s="99" t="s">
        <v>2808</v>
      </c>
      <c r="C346" s="100"/>
      <c r="D346" s="100"/>
      <c r="E346" s="100"/>
      <c r="F346" s="100"/>
      <c r="G346" s="102">
        <f>O22+O23+O24+O26+O27+O28+O30+O32+O33+O35+O38+O39+O40+O41+O42+O53+O54+O66+O67+O72+O73+O74+O76+O77+O79+O80+O82+O83+O88+O107+O108+O109+O110+O111+O112+O125+O138+O143+O149+O227+O228+O229+O231+O232+O59+O36</f>
        <v>0</v>
      </c>
      <c r="H346" s="103"/>
      <c r="I346" s="15"/>
      <c r="J346" s="18"/>
      <c r="K346" s="15"/>
      <c r="L346" s="18"/>
      <c r="M346" s="28"/>
    </row>
    <row r="347" spans="1:16" ht="10.75" thickBot="1" x14ac:dyDescent="0.3">
      <c r="A347" s="17" t="e" vm="6">
        <v>#VALUE!</v>
      </c>
      <c r="B347" s="99" t="s">
        <v>2809</v>
      </c>
      <c r="C347" s="100"/>
      <c r="D347" s="100"/>
      <c r="E347" s="100"/>
      <c r="F347" s="101"/>
      <c r="G347" s="102">
        <f>P14+P126+P127+P128+P144+P150+P162+P163+P165+P166+P168+P169+P170+P171+P172+P186</f>
        <v>0</v>
      </c>
      <c r="H347" s="103"/>
      <c r="I347" s="15"/>
      <c r="J347" s="18"/>
      <c r="K347" s="15"/>
      <c r="L347" s="18"/>
      <c r="M347" s="28"/>
    </row>
    <row r="348" spans="1:16" ht="10.75" thickBot="1" x14ac:dyDescent="0.3">
      <c r="A348" s="17" t="e" vm="185">
        <v>#VALUE!</v>
      </c>
      <c r="B348" s="99" t="s">
        <v>2810</v>
      </c>
      <c r="C348" s="100"/>
      <c r="D348" s="100"/>
      <c r="E348" s="100"/>
      <c r="F348" s="101"/>
      <c r="G348" s="102">
        <f>G346+G347</f>
        <v>0</v>
      </c>
      <c r="H348" s="103"/>
      <c r="I348" s="15"/>
      <c r="J348" s="18"/>
      <c r="K348" s="15"/>
      <c r="L348" s="18"/>
      <c r="M348" s="28"/>
    </row>
    <row r="349" spans="1:16" ht="10.75" thickBot="1" x14ac:dyDescent="0.3">
      <c r="A349" s="16" t="s">
        <v>3</v>
      </c>
      <c r="B349" s="99" t="s">
        <v>2812</v>
      </c>
      <c r="C349" s="100"/>
      <c r="D349" s="100"/>
      <c r="E349" s="100"/>
      <c r="F349" s="101"/>
      <c r="G349" s="102">
        <f>G325</f>
        <v>0</v>
      </c>
      <c r="H349" s="103"/>
      <c r="I349" s="15"/>
      <c r="J349" s="18"/>
      <c r="K349" s="15"/>
      <c r="L349" s="18"/>
      <c r="M349" s="28"/>
    </row>
    <row r="350" spans="1:16" x14ac:dyDescent="0.25">
      <c r="A350" s="15"/>
      <c r="B350" s="16"/>
      <c r="C350" s="15"/>
      <c r="D350" s="15"/>
      <c r="E350" s="15"/>
      <c r="F350" s="15"/>
      <c r="G350" s="17"/>
      <c r="H350" s="17"/>
      <c r="I350" s="15"/>
      <c r="J350" s="18"/>
      <c r="K350" s="15"/>
      <c r="L350" s="18"/>
      <c r="M350" s="28"/>
    </row>
    <row r="351" spans="1:16" ht="14.5" customHeight="1" x14ac:dyDescent="0.25">
      <c r="A351" s="15"/>
      <c r="B351" s="115" t="s">
        <v>2818</v>
      </c>
      <c r="C351" s="116"/>
      <c r="D351" s="116"/>
      <c r="E351" s="116"/>
      <c r="F351" s="116"/>
      <c r="G351" s="116"/>
      <c r="H351" s="116"/>
      <c r="I351" s="44" t="s">
        <v>2813</v>
      </c>
      <c r="J351" s="62"/>
      <c r="K351" s="113">
        <f>L10+L11+L12+L13+L14+L15+L20+L22+L23+L24+L26+L27+L28+L30+L32+L33+L35+L38+L39+L40+L41+L42+L53+L54+L59+L60+L61+L66+L67+L72+L73+L74+L76+L77+L79+L80+L82+L83+L88+L90+L91+L92+L94+L95+L96+L97+L98+L99+L100+L107+L108+L109+L110+L111+L112+L114+L115+L116+L117+L118+L119+L120+L125+L126+L127+L128+L130+L132+L133+L134+L135+L136+L138+L143+L144+L146+L147+L149+L150+L155+L156+L157+L158+L159+L160+L162+L163+L165+L166+L168+L169+L170+L171+L172+L173+L175+L176+L178+L180+L182+L183+L184+L185+L186+L191+L192+L194+L195+L197+L198+L199+L201+L202+L203+L205+L206+L207+L209+L210+L211+L213+L214+L216+L217+L218+L220+L221+L222+L227+L228+L229+L231+L232+L234+L239+L240+L242+L243+L244+L250+L251+L253+L254+L255+L257+L258+L265+L266+L267+L269+L270+L271+L272+L273+L274+L279+L280+L281+L282+L285+L286+L287+L289+L290+L291+L298+L299+L300+L302+L303+L304+L305+L306+L307+L315+L316+L317+L318+L319+L327+L328+L329+L335+L336+L337+L338+L339+L47+L48+L330+L36</f>
        <v>490</v>
      </c>
      <c r="L351" s="113"/>
      <c r="M351" s="28"/>
    </row>
    <row r="352" spans="1:16" x14ac:dyDescent="0.25">
      <c r="A352" s="15"/>
      <c r="B352" s="16" t="e" vm="186">
        <v>#VALUE!</v>
      </c>
      <c r="C352" s="15" t="s">
        <v>2814</v>
      </c>
      <c r="E352" s="15" t="s">
        <v>2817</v>
      </c>
      <c r="F352" s="15"/>
      <c r="G352" s="17"/>
      <c r="H352" s="17"/>
      <c r="I352" s="15"/>
      <c r="J352" s="18"/>
      <c r="K352" s="15"/>
      <c r="L352" s="18"/>
      <c r="M352" s="28"/>
    </row>
    <row r="353" spans="1:13" x14ac:dyDescent="0.25">
      <c r="A353" s="15"/>
      <c r="B353" s="16" t="e" vm="186">
        <v>#VALUE!</v>
      </c>
      <c r="C353" s="15" t="s">
        <v>2815</v>
      </c>
      <c r="D353" s="15"/>
      <c r="E353" s="15" t="s">
        <v>2816</v>
      </c>
      <c r="F353" s="15"/>
      <c r="G353" s="17"/>
      <c r="H353" s="17"/>
      <c r="I353" s="15"/>
      <c r="J353" s="18"/>
      <c r="K353" s="15"/>
      <c r="L353" s="18"/>
      <c r="M353" s="28"/>
    </row>
    <row r="354" spans="1:13" ht="2.5" customHeight="1" x14ac:dyDescent="0.25">
      <c r="A354" s="15"/>
      <c r="B354" s="16"/>
      <c r="C354" s="15"/>
      <c r="D354" s="15"/>
      <c r="E354" s="15"/>
      <c r="F354" s="15"/>
      <c r="G354" s="17"/>
      <c r="H354" s="17"/>
      <c r="I354" s="15"/>
      <c r="J354" s="18"/>
      <c r="K354" s="15"/>
      <c r="L354" s="18"/>
      <c r="M354" s="28"/>
    </row>
    <row r="355" spans="1:13" x14ac:dyDescent="0.25">
      <c r="A355" s="94" t="s">
        <v>2819</v>
      </c>
      <c r="B355" s="94"/>
      <c r="C355" s="94"/>
      <c r="D355" s="94"/>
      <c r="E355" s="94"/>
      <c r="F355" s="94"/>
      <c r="G355" s="104"/>
      <c r="H355" s="104"/>
      <c r="I355" s="104"/>
      <c r="J355" s="104"/>
      <c r="K355" s="104"/>
      <c r="L355" s="104"/>
      <c r="M355" s="104"/>
    </row>
    <row r="356" spans="1:13" x14ac:dyDescent="0.25">
      <c r="A356" s="31"/>
      <c r="B356" s="32"/>
      <c r="C356" s="31"/>
      <c r="D356" s="31"/>
      <c r="E356" s="31"/>
      <c r="F356" s="31"/>
      <c r="G356" s="30"/>
      <c r="H356" s="30"/>
      <c r="I356" s="31"/>
      <c r="J356" s="33"/>
      <c r="K356" s="31"/>
      <c r="L356" s="33"/>
      <c r="M356" s="47"/>
    </row>
    <row r="357" spans="1:13" x14ac:dyDescent="0.25">
      <c r="A357" s="15"/>
      <c r="B357" s="16"/>
      <c r="C357" s="15"/>
      <c r="D357" s="15"/>
      <c r="E357" s="15"/>
      <c r="F357" s="15"/>
      <c r="G357" s="17"/>
      <c r="H357" s="17"/>
      <c r="I357" s="15"/>
      <c r="J357" s="18"/>
      <c r="K357" s="15"/>
      <c r="L357" s="18"/>
      <c r="M357" s="28"/>
    </row>
    <row r="358" spans="1:13" x14ac:dyDescent="0.25">
      <c r="A358" s="15"/>
      <c r="B358" s="16" t="e" vm="187">
        <v>#VALUE!</v>
      </c>
      <c r="C358" s="63" t="s">
        <v>2820</v>
      </c>
      <c r="D358" s="15"/>
      <c r="E358" s="15"/>
      <c r="F358" s="15"/>
      <c r="G358" s="114" t="e" vm="188">
        <v>#VALUE!</v>
      </c>
      <c r="H358" s="114"/>
      <c r="I358" s="15"/>
      <c r="J358" s="18"/>
      <c r="K358" s="15"/>
      <c r="L358" s="18"/>
      <c r="M358" s="28"/>
    </row>
    <row r="359" spans="1:13" x14ac:dyDescent="0.25">
      <c r="A359" s="15"/>
      <c r="B359" s="16" t="e" vm="187">
        <v>#VALUE!</v>
      </c>
      <c r="C359" s="63" t="s">
        <v>2821</v>
      </c>
      <c r="D359" s="15"/>
      <c r="E359" s="15"/>
      <c r="F359" s="15"/>
      <c r="G359" s="114"/>
      <c r="H359" s="114"/>
      <c r="I359" s="15"/>
      <c r="J359" s="18"/>
      <c r="K359" s="15"/>
      <c r="L359" s="18"/>
      <c r="M359" s="28"/>
    </row>
    <row r="360" spans="1:13" x14ac:dyDescent="0.25">
      <c r="A360" s="15"/>
      <c r="B360" s="16" t="e" vm="187">
        <v>#VALUE!</v>
      </c>
      <c r="C360" s="63" t="s">
        <v>2822</v>
      </c>
      <c r="D360" s="15"/>
      <c r="E360" s="15"/>
      <c r="F360" s="15"/>
      <c r="G360" s="114"/>
      <c r="H360" s="114"/>
      <c r="I360" s="15"/>
      <c r="J360" s="18"/>
      <c r="K360" s="15"/>
      <c r="L360" s="18"/>
      <c r="M360" s="28"/>
    </row>
    <row r="361" spans="1:13" x14ac:dyDescent="0.25">
      <c r="A361" s="15"/>
      <c r="B361" s="16" t="e" vm="187">
        <v>#VALUE!</v>
      </c>
      <c r="C361" s="63" t="s">
        <v>2823</v>
      </c>
      <c r="D361" s="15"/>
      <c r="E361" s="15"/>
      <c r="F361" s="15"/>
      <c r="G361" s="114"/>
      <c r="H361" s="114"/>
      <c r="I361" s="15"/>
      <c r="J361" s="18"/>
      <c r="K361" s="15"/>
      <c r="L361" s="18"/>
      <c r="M361" s="28"/>
    </row>
    <row r="362" spans="1:13" ht="10" customHeight="1" x14ac:dyDescent="0.4">
      <c r="A362" s="15"/>
      <c r="B362" s="19" t="e" vm="187">
        <v>#VALUE!</v>
      </c>
      <c r="C362" s="90" t="s">
        <v>2841</v>
      </c>
      <c r="D362" s="15"/>
      <c r="E362" s="15"/>
      <c r="F362" s="15"/>
      <c r="G362" s="114"/>
      <c r="H362" s="114"/>
      <c r="I362" s="15"/>
      <c r="J362" s="18"/>
      <c r="K362" s="15"/>
      <c r="L362" s="18"/>
      <c r="M362" s="28"/>
    </row>
    <row r="363" spans="1:13" x14ac:dyDescent="0.25">
      <c r="A363" s="15"/>
      <c r="B363" s="16" t="e" vm="189">
        <v>#VALUE!</v>
      </c>
      <c r="C363" s="63" t="s">
        <v>2824</v>
      </c>
      <c r="D363" s="15"/>
      <c r="E363" s="15"/>
      <c r="F363" s="15"/>
      <c r="G363" s="114"/>
      <c r="H363" s="114"/>
      <c r="I363" s="15"/>
      <c r="J363" s="18"/>
      <c r="K363" s="15"/>
      <c r="L363" s="18"/>
      <c r="M363" s="28"/>
    </row>
    <row r="364" spans="1:13" x14ac:dyDescent="0.25">
      <c r="A364" s="15"/>
      <c r="B364" s="16"/>
      <c r="C364" s="15"/>
      <c r="D364" s="15"/>
      <c r="E364" s="15"/>
      <c r="F364" s="15"/>
      <c r="G364" s="17"/>
      <c r="H364" s="17"/>
      <c r="I364" s="15"/>
      <c r="J364" s="18"/>
      <c r="K364" s="15"/>
      <c r="L364" s="18"/>
      <c r="M364" s="28"/>
    </row>
    <row r="365" spans="1:13" x14ac:dyDescent="0.25">
      <c r="A365" s="94"/>
      <c r="B365" s="94"/>
      <c r="C365" s="94"/>
      <c r="D365" s="94"/>
      <c r="E365" s="94"/>
      <c r="F365" s="94"/>
      <c r="G365" s="104"/>
      <c r="H365" s="104"/>
      <c r="I365" s="104"/>
      <c r="J365" s="104"/>
      <c r="K365" s="104"/>
      <c r="L365" s="104"/>
      <c r="M365" s="104"/>
    </row>
    <row r="366" spans="1:13" x14ac:dyDescent="0.25">
      <c r="A366" s="31"/>
      <c r="B366" s="32"/>
      <c r="C366" s="31"/>
      <c r="D366" s="31"/>
      <c r="E366" s="31"/>
      <c r="F366" s="31"/>
      <c r="G366" s="30"/>
      <c r="H366" s="30"/>
      <c r="I366" s="31"/>
      <c r="J366" s="33"/>
      <c r="K366" s="31"/>
      <c r="L366" s="33"/>
      <c r="M366" s="47"/>
    </row>
  </sheetData>
  <sheetProtection formatCells="0"/>
  <mergeCells count="55">
    <mergeCell ref="A365:F365"/>
    <mergeCell ref="G365:M365"/>
    <mergeCell ref="K351:L351"/>
    <mergeCell ref="A355:F355"/>
    <mergeCell ref="G355:M355"/>
    <mergeCell ref="G358:H363"/>
    <mergeCell ref="B351:H351"/>
    <mergeCell ref="A262:F262"/>
    <mergeCell ref="G262:M262"/>
    <mergeCell ref="A236:F236"/>
    <mergeCell ref="G236:M236"/>
    <mergeCell ref="A140:P140"/>
    <mergeCell ref="A188:P188"/>
    <mergeCell ref="F241:L241"/>
    <mergeCell ref="G310:M310"/>
    <mergeCell ref="A322:F322"/>
    <mergeCell ref="G322:M322"/>
    <mergeCell ref="A276:F276"/>
    <mergeCell ref="G276:M276"/>
    <mergeCell ref="A295:F295"/>
    <mergeCell ref="G295:M295"/>
    <mergeCell ref="C1:F5"/>
    <mergeCell ref="A1:B5"/>
    <mergeCell ref="A17:P17"/>
    <mergeCell ref="G2:H2"/>
    <mergeCell ref="G3:H3"/>
    <mergeCell ref="G4:H4"/>
    <mergeCell ref="G5:H5"/>
    <mergeCell ref="I2:M2"/>
    <mergeCell ref="I3:M3"/>
    <mergeCell ref="I4:M4"/>
    <mergeCell ref="I5:M5"/>
    <mergeCell ref="G325:H325"/>
    <mergeCell ref="G313:H313"/>
    <mergeCell ref="G7:M7"/>
    <mergeCell ref="B349:F349"/>
    <mergeCell ref="G346:H346"/>
    <mergeCell ref="G347:H347"/>
    <mergeCell ref="G348:H348"/>
    <mergeCell ref="G349:H349"/>
    <mergeCell ref="A343:F343"/>
    <mergeCell ref="G343:M343"/>
    <mergeCell ref="B346:F346"/>
    <mergeCell ref="B347:F347"/>
    <mergeCell ref="B348:F348"/>
    <mergeCell ref="A50:P50"/>
    <mergeCell ref="A224:P224"/>
    <mergeCell ref="A310:F310"/>
    <mergeCell ref="G44:M44"/>
    <mergeCell ref="A246:F246"/>
    <mergeCell ref="G246:M246"/>
    <mergeCell ref="G56:M56"/>
    <mergeCell ref="G85:M85"/>
    <mergeCell ref="G122:M122"/>
    <mergeCell ref="A104:P104"/>
  </mergeCells>
  <conditionalFormatting sqref="B11">
    <cfRule type="expression" dxfId="42" priority="41">
      <formula>$G$346&gt;0</formula>
    </cfRule>
  </conditionalFormatting>
  <conditionalFormatting sqref="B30">
    <cfRule type="cellIs" dxfId="41" priority="101" operator="greaterThan">
      <formula>4</formula>
    </cfRule>
  </conditionalFormatting>
  <conditionalFormatting sqref="B250:B251 B253:B255 B265:B267 B257:B258 B269:B275 B239:B240 B242:B245 B248">
    <cfRule type="expression" dxfId="40" priority="102">
      <formula>$B$279+$B$280+$B$281+$B$282+$B$285+$B$286+$B$287+$B$289+$B$290+$B$291+#REF!+$B$293+$B$298+$B$299+$B$300+$B$302+$B$303+$B$304+$B$305+$B$306+$B$307</formula>
    </cfRule>
  </conditionalFormatting>
  <conditionalFormatting sqref="B250:B251">
    <cfRule type="expression" dxfId="39" priority="50">
      <formula>$B$279+$B$280+$B$281+$B$282+$B$285+$B$286+$B$287+$B$289+$B$290+$B$291+$B$293+$B$298+$B$299+$B$300+$B$302+$B$303+$B$304+$B$305+$B$306+$B$307&gt;0</formula>
    </cfRule>
  </conditionalFormatting>
  <conditionalFormatting sqref="B253:B255">
    <cfRule type="expression" dxfId="38" priority="49">
      <formula>$B$279+$B$280+$B$281+$B$282+$B$285+$B$286+$B$287+$B$289+$B$290+$B$291+$B$293+$B$298+$B$299+$B$300+$B$302+$B$303+$B$304+$B$305+$B$306+$B$307&gt;0</formula>
    </cfRule>
  </conditionalFormatting>
  <conditionalFormatting sqref="B257:B258">
    <cfRule type="expression" dxfId="37" priority="47">
      <formula>$B$279+$B$280+$B$281+$B$282+$B$285+$B$286+$B$287+$B$289+$B$290+$B$291+$B$293+$B$298+$B$299+$B$300+$B$302+$B$303+$B$304+$B$305+$B$306+$B$307&gt;0</formula>
    </cfRule>
  </conditionalFormatting>
  <conditionalFormatting sqref="B265:B267">
    <cfRule type="expression" dxfId="36" priority="48">
      <formula>$B$279+$B$280+$B$281+$B$282+$B$285+$B$286+$B$287+$B$289+$B$290+$B$291+$B$293+$B$298+$B$299+$B$300+$B$302+$B$303+$B$304+$B$305+$B$306+$B$307&gt;0</formula>
    </cfRule>
  </conditionalFormatting>
  <conditionalFormatting sqref="B269:B275">
    <cfRule type="expression" dxfId="35" priority="46">
      <formula>$B$279+$B$280+$B$281+$B$282+$B$285+$B$286+$B$287+$B$289+$B$290+$B$291+$B$293+$B$298+$B$299+$B$300+$B$302+$B$303+$B$304+$B$305+$B$306+$B$307</formula>
    </cfRule>
  </conditionalFormatting>
  <conditionalFormatting sqref="B279:B282">
    <cfRule type="expression" dxfId="34" priority="6">
      <formula>($B$250+$B$251+$B$253+$B$254+$B$255+$B$265+$B$266+$B$267+$B$269+$B$270+$B$271+$B$272+$B$273+$B$274)&gt;0</formula>
    </cfRule>
    <cfRule type="expression" dxfId="33" priority="11">
      <formula>($B$239+$B$240+$B$242+$B$243+$B$244+$B$257+$B$258+$B$265+$B$266+$B$267+$B$269+$B$270+$B$271+$B$272+$B$273+$B$274)&gt;0</formula>
    </cfRule>
  </conditionalFormatting>
  <conditionalFormatting sqref="B285:B287">
    <cfRule type="expression" dxfId="32" priority="4">
      <formula>($B$250+$B$251+$B$253+$B$254+$B$255+$B$265+$B$266+$B$267+$B$269+$B$270+$B$271+$B$272+$B$273+$B$274)&gt;0</formula>
    </cfRule>
  </conditionalFormatting>
  <conditionalFormatting sqref="B289:B291 B293">
    <cfRule type="expression" dxfId="31" priority="3">
      <formula>($B$250+$B$251+$B$253+$B$254+$B$255+$B$265+$B$266+$B$267+$B$269+$B$270+$B$271+$B$272+$B$273+$B$274)&gt;0</formula>
    </cfRule>
  </conditionalFormatting>
  <conditionalFormatting sqref="B298:B300">
    <cfRule type="expression" dxfId="30" priority="2">
      <formula>($B$250+$B$251+$B$253+$B$254+$B$255+$B$265+$B$266+$B$267+$B$269+$B$270+$B$271+$B$272+$B$273+$B$274)&gt;0</formula>
    </cfRule>
  </conditionalFormatting>
  <conditionalFormatting sqref="B302:B307">
    <cfRule type="expression" dxfId="29" priority="1">
      <formula>($B$250+$B$251+$B$253+$B$254+$B$255+$B$265+$B$266+$B$267+$B$269+$B$270+$B$271+$B$272+$B$273+$B$274)&gt;0</formula>
    </cfRule>
  </conditionalFormatting>
  <conditionalFormatting sqref="G313:H313">
    <cfRule type="expression" dxfId="28" priority="14">
      <formula>$G$313=0</formula>
    </cfRule>
    <cfRule type="expression" dxfId="27" priority="15">
      <formula>$G$313&gt;0</formula>
    </cfRule>
  </conditionalFormatting>
  <conditionalFormatting sqref="G325:H325">
    <cfRule type="expression" dxfId="26" priority="9">
      <formula>$G$325=0</formula>
    </cfRule>
  </conditionalFormatting>
  <conditionalFormatting sqref="G348:H348">
    <cfRule type="expression" dxfId="25" priority="12">
      <formula>$G$348&gt;149</formula>
    </cfRule>
    <cfRule type="expression" dxfId="24" priority="13">
      <formula>$G$348&gt;128</formula>
    </cfRule>
  </conditionalFormatting>
  <conditionalFormatting sqref="M20">
    <cfRule type="expression" dxfId="23" priority="40">
      <formula>$M$20&gt;0</formula>
    </cfRule>
  </conditionalFormatting>
  <conditionalFormatting sqref="M20:M43 M46:M49">
    <cfRule type="expression" dxfId="22" priority="42">
      <formula>(($M$20:$M$42)+($B$47+$B$48))=0</formula>
    </cfRule>
  </conditionalFormatting>
  <conditionalFormatting sqref="M22">
    <cfRule type="expression" dxfId="21" priority="39">
      <formula>$M$22&gt;0</formula>
    </cfRule>
  </conditionalFormatting>
  <conditionalFormatting sqref="M23">
    <cfRule type="expression" dxfId="20" priority="38">
      <formula>$M$23&gt;0</formula>
    </cfRule>
  </conditionalFormatting>
  <conditionalFormatting sqref="M24">
    <cfRule type="expression" dxfId="19" priority="37">
      <formula>$M$24&gt;0</formula>
    </cfRule>
  </conditionalFormatting>
  <conditionalFormatting sqref="M26">
    <cfRule type="expression" dxfId="18" priority="36">
      <formula>$M$26&gt;0</formula>
    </cfRule>
  </conditionalFormatting>
  <conditionalFormatting sqref="M27">
    <cfRule type="expression" dxfId="17" priority="35">
      <formula>$M$27&gt;0</formula>
    </cfRule>
  </conditionalFormatting>
  <conditionalFormatting sqref="M28">
    <cfRule type="expression" dxfId="16" priority="34">
      <formula>$M$28&gt;0</formula>
    </cfRule>
  </conditionalFormatting>
  <conditionalFormatting sqref="M30">
    <cfRule type="expression" dxfId="15" priority="31">
      <formula>$M$28&gt;0</formula>
    </cfRule>
    <cfRule type="expression" dxfId="14" priority="32">
      <formula>$M$30&gt;0</formula>
    </cfRule>
  </conditionalFormatting>
  <conditionalFormatting sqref="M32">
    <cfRule type="expression" dxfId="13" priority="30">
      <formula>$M$32&gt;0</formula>
    </cfRule>
  </conditionalFormatting>
  <conditionalFormatting sqref="M33">
    <cfRule type="expression" dxfId="12" priority="29">
      <formula>$M$33&gt;0</formula>
    </cfRule>
  </conditionalFormatting>
  <conditionalFormatting sqref="M35">
    <cfRule type="expression" dxfId="11" priority="28">
      <formula>$M$35&gt;0</formula>
    </cfRule>
  </conditionalFormatting>
  <conditionalFormatting sqref="M38">
    <cfRule type="expression" dxfId="10" priority="27">
      <formula>$M$38&gt;0</formula>
    </cfRule>
  </conditionalFormatting>
  <conditionalFormatting sqref="M39:M40">
    <cfRule type="expression" dxfId="9" priority="25">
      <formula>$M$40&gt;0</formula>
    </cfRule>
  </conditionalFormatting>
  <conditionalFormatting sqref="M41">
    <cfRule type="expression" dxfId="8" priority="24">
      <formula>$M$41&gt;0</formula>
    </cfRule>
  </conditionalFormatting>
  <conditionalFormatting sqref="M42:M43 M46:M49">
    <cfRule type="expression" dxfId="7" priority="23">
      <formula>$M$42&gt;0</formula>
    </cfRule>
  </conditionalFormatting>
  <conditionalFormatting sqref="M234">
    <cfRule type="expression" dxfId="6" priority="21">
      <formula>$M$234&gt;0</formula>
    </cfRule>
    <cfRule type="expression" dxfId="5" priority="22">
      <formula>$M$234=0</formula>
    </cfRule>
  </conditionalFormatting>
  <conditionalFormatting sqref="M257">
    <cfRule type="expression" dxfId="4" priority="19">
      <formula>$M$257&gt;0</formula>
    </cfRule>
  </conditionalFormatting>
  <conditionalFormatting sqref="M257:M258">
    <cfRule type="expression" dxfId="3" priority="20">
      <formula>$M$257:$M$258=0</formula>
    </cfRule>
  </conditionalFormatting>
  <conditionalFormatting sqref="M258">
    <cfRule type="expression" dxfId="2" priority="18">
      <formula>$M$258&gt;0</formula>
    </cfRule>
  </conditionalFormatting>
  <conditionalFormatting sqref="M293">
    <cfRule type="expression" dxfId="1" priority="16">
      <formula>$M$293&gt;0</formula>
    </cfRule>
    <cfRule type="expression" dxfId="0" priority="17">
      <formula>$M$293=0</formula>
    </cfRule>
  </conditionalFormatting>
  <hyperlinks>
    <hyperlink ref="D15" r:id="rId1" tooltip="Specificaties" display="https://www.busch-jaeger.nl/online-catalogus/detail/GHQ6310009R0001" xr:uid="{A7D0A71C-F556-477A-926F-55E01BA18E90}"/>
    <hyperlink ref="E15" r:id="rId2" tooltip="Bestelinformatie ABB Connect" display="https://www.abbconnect.nl/details/index.aspx?id=1658578&amp;relatedProdLanguage=nl&amp;relatedProdCountry=nl" xr:uid="{90DC806A-2C9F-443F-B166-DA76BDCB63B2}"/>
    <hyperlink ref="E14" r:id="rId3" tooltip="Bestelinformatie ABB Connect" display="https://www.abbconnect.nl/details/index.aspx?id=2016422&amp;relatedProdLanguage=nl&amp;relatedProdCountry=nl" xr:uid="{BB84B4BB-6885-484D-9DDA-194B6CD7153B}"/>
    <hyperlink ref="D14" r:id="rId4" tooltip="Specificaties" display="https://www.busch-jaeger.nl/online-catalogus/detail/2CKA006200A0940" xr:uid="{12AF84C6-5170-41F0-8951-1F7BAC2D6ABF}"/>
    <hyperlink ref="D13" r:id="rId5" tooltip="Specificaties" display="https://www.busch-jaeger.nl/online-catalogus/detail/2CKA006200A0066" xr:uid="{FCAEC82A-24E7-4FC9-B5CF-B17A2F765024}"/>
    <hyperlink ref="E13" r:id="rId6" tooltip="Bestelinformatie ABB Connect" display="https://www.abbconnect.nl/details/index.aspx?id=1632542&amp;relatedProdLanguage=nl&amp;relatedProdCountry=nl" xr:uid="{E13A3415-1AB1-45A3-8C1E-63F6F9F25DA8}"/>
    <hyperlink ref="E12" r:id="rId7" tooltip="Bestelinformatie ABB Connect" display="https://www.abbconnect.nl/details/index.aspx?id=1632549&amp;relatedProdLanguage=nl&amp;relatedProdCountry=nl" xr:uid="{4814089B-5FE1-45AC-9DE8-1CDE01A3CB68}"/>
    <hyperlink ref="D12" r:id="rId8" tooltip="Specificaties" display="https://www.busch-jaeger.nl/online-catalogus/detail/2CKA006200A0158" xr:uid="{C76CD481-DE09-447D-B69C-3DE1EAB01CC1}"/>
    <hyperlink ref="D10" r:id="rId9" tooltip="Specificaties" display="https://www.busch-jaeger.nl/online-catalogus/detail/2CKA006200A0868" xr:uid="{D3BE12EB-126B-4D9A-91C9-3922AD508B6A}"/>
    <hyperlink ref="E10" r:id="rId10" tooltip="Bestelinformatie ABB Connect" display="https://www.abbconnect.nl/details/index.aspx?id=2016423&amp;relatedProdLanguage=nl&amp;relatedProdCountry=nl" xr:uid="{CED13581-BE54-42A3-92EC-BFA8537B75BF}"/>
    <hyperlink ref="D20" r:id="rId11" tooltip="Specificaties" display="https://www.busch-jaeger.nl/online-catalogus/detail/2CKA006220A0001" xr:uid="{28DB4F2B-C995-4ACE-9788-31A0754D0EF4}"/>
    <hyperlink ref="E20" r:id="rId12" tooltip="Bestelinformatie ABB Connect" display="https://www.abbconnect.nl/details/index.aspx?id=1726105&amp;relatedProdLanguage=nl&amp;relatedProdCountry=nl" xr:uid="{B2A501AB-EF64-4BA9-A8A4-95A2445505C3}"/>
    <hyperlink ref="D22" r:id="rId13" tooltip="Specificaties" display="https://www.busch-jaeger.nl/online-catalogus/detail/2CDG510025R0021" xr:uid="{6DD5F496-59D1-4F29-AA6F-1C1796BDFFE7}"/>
    <hyperlink ref="E22" r:id="rId14" tooltip="Bestelinformatie ABB Connect" display="https://www.abbconnect.nl/details/index.aspx?id=1712835&amp;relatedProdLanguage=nl&amp;relatedProdCountry=nl" xr:uid="{018A29E6-FA61-46D5-AB6F-B7B05E4553EF}"/>
    <hyperlink ref="D23" r:id="rId15" tooltip="Specificaties" display="https://www.busch-jaeger.nl/online-catalogus/detail/2CDG510026R0021" xr:uid="{B8628151-CF4C-4CA5-8FFD-2FC379157D1A}"/>
    <hyperlink ref="E23" r:id="rId16" tooltip="Bestelinformatie ABB Connect" display="https://www.abbconnect.nl/details/index.aspx?id=1712834&amp;relatedProdLanguage=nl&amp;relatedProdCountry=nl" xr:uid="{9D187C17-5DE9-420F-91A4-33764D30F1E7}"/>
    <hyperlink ref="D24" r:id="rId17" tooltip="Specificaties" display="https://www.busch-jaeger.nl/online-catalogus/detail/2CDG510027R0021" xr:uid="{B1E12466-DC50-484E-B75C-D1B1EC2D3C8B}"/>
    <hyperlink ref="E24" r:id="rId18" tooltip="Bestelinformatie ABB Connect" display="https://www.abbconnect.nl/details/index.aspx?id=1712833&amp;relatedProdLanguage=nl&amp;relatedProdCountry=nl" xr:uid="{883A0D7F-D63D-46A4-95E5-F0D6999B5DF7}"/>
    <hyperlink ref="D26" r:id="rId19" tooltip="Specificaties" display="https://www.busch-jaeger.nl/online-catalogus/detail/2CKA006220A0728" xr:uid="{54F06F88-15A6-4A7D-AAED-E9F840FBBD4E}"/>
    <hyperlink ref="E26" r:id="rId20" tooltip="Bestelinformatie ABB Connect" display="https://www.abbconnect.nl/details/index.aspx?id=1632790&amp;relatedProdLanguage=nl&amp;relatedProdCountry=nl" xr:uid="{81945949-38EE-47E3-B33C-E1D3986FA779}"/>
    <hyperlink ref="D27" r:id="rId21" tooltip="Specificaties" display="https://www.busch-jaeger.nl/online-catalogus/detail/2CKA006220A0837" xr:uid="{1FCD0619-90D6-4636-BAD5-3A07D0A7D48A}"/>
    <hyperlink ref="E27" r:id="rId22" tooltip="Bestelinformatie ABB Connect" display="https://www.abbconnect.nl/details/index.aspx?id=1632814&amp;relatedProdLanguage=nl&amp;relatedProdCountry=nl" xr:uid="{95D3F9BB-A175-4834-97B3-FA5E626B46AA}"/>
    <hyperlink ref="D28" r:id="rId23" tooltip="Specificaties" display="https://www.busch-jaeger.nl/online-catalogus/detail/2CKA006220A0730" xr:uid="{52B1E0FA-EEA9-4C43-9698-F51CD2019F43}"/>
    <hyperlink ref="E28" r:id="rId24" tooltip="Bestelinformatie ABB Connect" display="https://www.abbconnect.nl/details/index.aspx?id=1632791&amp;relatedProdLanguage=nl&amp;relatedProdCountry=nl" xr:uid="{C28288E2-898B-44D0-A73C-0C27E8A65E46}"/>
    <hyperlink ref="D30" r:id="rId25" tooltip="Specificaties" display="https://www.busch-jaeger.nl/online-catalogus/detail/2CDG510012R0021" xr:uid="{662410F2-5053-4470-ABC1-24AE97662B40}"/>
    <hyperlink ref="E30" r:id="rId26" tooltip="Bestelinformatie ABB Connect" display="https://www.abbconnect.nl/details/index.aspx?id=1625732&amp;relatedProdLanguage=nl&amp;relatedProdCountry=nl" xr:uid="{C5A15B1F-9E21-4A15-A8AC-4C505BFD0BD6}"/>
    <hyperlink ref="D32" r:id="rId27" tooltip="Specificaties" display="https://www.busch-jaeger.nl/online-catalogus/detail/2CDG510028R0021" xr:uid="{028DF7A1-D76B-4241-9644-A1B9CEF6E40A}"/>
    <hyperlink ref="E32" r:id="rId28" tooltip="Bestelinformatie ABB Connect" display="https://www.abbconnect.nl/details/index.aspx?id=1712832&amp;relatedProdLanguage=nl&amp;relatedProdCountry=nl" xr:uid="{B7C29699-D6DF-44A6-BE9A-B95C8F05B495}"/>
    <hyperlink ref="D33" r:id="rId29" tooltip="Specificaties" display="https://www.busch-jaeger.nl/online-catalogus/detail/2CDG510029R0021" xr:uid="{279A9A7A-1CE3-4522-8156-B0E280216E0F}"/>
    <hyperlink ref="E33" r:id="rId30" tooltip="Bestelinformatie ABB Connect" display="https://www.abbconnect.nl/details/index.aspx?id=1712831&amp;relatedProdLanguage=nl&amp;relatedProdCountry=nl" xr:uid="{B5EA163C-9944-4027-B80C-4FE2E627344A}"/>
    <hyperlink ref="D35" r:id="rId31" tooltip="Specificaties" display="https://www.busch-jaeger.nl/online-catalogus/detail/2CKA006220A0025" xr:uid="{4AF2A2D7-6A2D-4F9B-A30C-47D907553072}"/>
    <hyperlink ref="E35" r:id="rId32" tooltip="Bestelinformatie ABB Connect" display="https://www.abbconnect.nl/details/index.aspx?id=1632599&amp;relatedProdLanguage=nl&amp;relatedProdCountry=nl" xr:uid="{BEB12398-3F98-4EAD-9A7E-9BA061BAFBF5}"/>
    <hyperlink ref="D36" r:id="rId33" tooltip="Specificaties" display="https://www.busch-jaeger.de/online-katalog/detail/2CKA006220A0027" xr:uid="{2B30BECD-BF17-401A-9185-55039DD83818}"/>
    <hyperlink ref="D38" r:id="rId34" tooltip="Specificaties" display="https://www.busch-jaeger.nl/online-catalogus/detail/2CDG510014R0021" xr:uid="{E09180C0-1982-4280-989F-9DB371759ACD}"/>
    <hyperlink ref="E38" r:id="rId35" tooltip="Bestelinformatie ABB Connect" display="https://www.abbconnect.nl/details/index.aspx?id=1980064&amp;relatedProdLanguage=nl&amp;relatedProdCountry=nl" xr:uid="{A90F7046-B27D-4B80-B522-B4DC13D64925}"/>
    <hyperlink ref="D39" r:id="rId36" tooltip="Specificaties" display="https://www.busch-jaeger.nl/online-catalogus/detail/2CDG510015R0021" xr:uid="{1FED55C4-1965-41CD-9069-61BA7967157C}"/>
    <hyperlink ref="E39" r:id="rId37" tooltip="Bestelinformatie ABB Connect" display="https://www.abbconnect.nl/details/index.aspx?id=1980065&amp;relatedProdLanguage=nl&amp;relatedProdCountry=nl" xr:uid="{F1630318-8772-49F7-A02A-EBD8EBF0CE1D}"/>
    <hyperlink ref="D40" r:id="rId38" tooltip="Specificaties" display="https://www.busch-jaeger.nl/online-catalogus/detail/2CDG510016R0021" xr:uid="{C1A507FF-F19A-4B19-A822-1FC5F926FF24}"/>
    <hyperlink ref="E40" r:id="rId39" tooltip="Bestelinformatie ABB Connect" display="https://www.abbconnect.nl/details/index.aspx?id=1980066&amp;relatedProdLanguage=nl&amp;relatedProdCountry=nl" xr:uid="{C044BAF4-9C70-4282-B87A-50B537BBD8E4}"/>
    <hyperlink ref="D41" r:id="rId40" tooltip="Specificaties" display="https://www.busch-jaeger.nl/online-catalogus/detail/2CDG510017R0021" xr:uid="{89F1DE56-FE19-494A-86F6-FFE6304BB006}"/>
    <hyperlink ref="E41" r:id="rId41" tooltip="Bestelinformatie ABB Connect" display="https://www.abbconnect.nl/details/index.aspx?id=1980067&amp;relatedProdLanguage=nl&amp;relatedProdCountry=nl" xr:uid="{6B5F758D-E024-4C17-92D9-9076660F0959}"/>
    <hyperlink ref="D42" r:id="rId42" tooltip="Specificaties" display="https://www.busch-jaeger.nl/online-catalogus/detail/2CKA006220A0024" xr:uid="{39D4EC92-BFE9-49F0-8049-513FF7A27094}"/>
    <hyperlink ref="E42" r:id="rId43" tooltip="Bestelinformatie ABB Connect" display="https://www.abbconnect.nl/details/index.aspx?id=1632598&amp;relatedProdLanguage=nl&amp;relatedProdCountry=nl" xr:uid="{BEF430C0-FE57-4FA8-B899-0AF468E4AA92}"/>
    <hyperlink ref="D53" r:id="rId44" tooltip="Specificaties" display="https://www.busch-jaeger.nl/online-catalogus/detail/2CDG510023R0021" xr:uid="{385B4913-49A5-42C3-BB5B-6ACFCEBE744F}"/>
    <hyperlink ref="E53" r:id="rId45" tooltip="Bestelinformatie ABB Connect" display="https://www.abbconnect.nl/details/index.aspx?id=1724533&amp;relatedProdLanguage=nl&amp;relatedProdCountry=nl" xr:uid="{65161DED-7B80-456B-9E3F-29DF9DBAD2CB}"/>
    <hyperlink ref="D54" r:id="rId46" tooltip="Specificaties" display="https://www.busch-jaeger.nl/online-catalogus/detail/2CDG510024R0021" xr:uid="{6E33E5CC-3F96-4A06-80B7-B4846FE056F7}"/>
    <hyperlink ref="E54" r:id="rId47" tooltip="Bestelinformatie ABB Connect" display="https://www.abbconnect.nl/details/index.aspx?id=1724532&amp;relatedProdLanguage=nl&amp;relatedProdCountry=nl" xr:uid="{EC79EB59-EF0C-4233-B990-B4303D17D704}"/>
    <hyperlink ref="D66" r:id="rId48" tooltip="Specificaties" display="https://www.busch-jaeger.nl/online-catalogus/detail/2CKA006220A0002" xr:uid="{3937B733-A93F-48DC-AEAD-67E64691D4FA}"/>
    <hyperlink ref="E66" r:id="rId49" tooltip="Bestelinformatie ABB Connect" display="https://www.abbconnect.nl/details/index.aspx?id=1632582&amp;relatedProdLanguage=nl&amp;relatedProdCountry=nl" xr:uid="{A37F3BD5-32C0-4CE0-9DF2-B4E0F6C3C915}"/>
    <hyperlink ref="D67" r:id="rId50" tooltip="Specificaties" display="https://www.busch-jaeger.nl/online-catalogus/detail/2CKA006220A0003" xr:uid="{BBD45BD3-0F47-45BB-9FFF-851EEA7A1F94}"/>
    <hyperlink ref="E67" r:id="rId51" tooltip="Bestelinformatie ABB Connect" display="https://www.abbconnect.nl/details/index.aspx?id=1632583&amp;relatedProdLanguage=nl&amp;relatedProdCountry=nl" xr:uid="{8625B6AE-9DD6-46B0-A355-916629DCF37E}"/>
    <hyperlink ref="E36" r:id="rId52" tooltip="Prijsinformatie ABB Connect" display="https://www.abbconnect.nl/details/index.aspx?id=1632600&amp;relatedProdLanguage=nl&amp;relatedProdCountry=nl" xr:uid="{7B26CF5C-D13E-47FB-8EF8-30164ED7368C}"/>
    <hyperlink ref="D72" r:id="rId53" tooltip="Specificaties" display="https://www.busch-jaeger.nl/online-catalogus/detail/2CKA006220A0012" xr:uid="{788B9BC7-F7AE-4F24-9AE5-8F6D9FC32DEC}"/>
    <hyperlink ref="D73" r:id="rId54" tooltip="Specificaties" display="https://www.busch-jaeger.nl/online-catalogus/detail/2CKA006220A0013" xr:uid="{07B971F0-FBB8-440E-B681-CF0B9B524AE6}"/>
    <hyperlink ref="D74" r:id="rId55" tooltip="Specificaties" display="https://www.busch-jaeger.nl/online-catalogus/detail/2CKA006220A0014" xr:uid="{C449CA56-7F71-41E8-AC11-609CD44A899C}"/>
    <hyperlink ref="D76" r:id="rId56" tooltip="Specificaties" display="https://www.busch-jaeger.nl/online-catalogus/detail/2CKA006220A0015" xr:uid="{98DAAB49-28B7-48A1-AA98-92BB5013B4A1}"/>
    <hyperlink ref="D77" r:id="rId57" tooltip="Specificaties" display="https://www.busch-jaeger.nl/online-catalogus/detail/2CKA006220A0016" xr:uid="{591F9B87-6550-4A79-8ECE-1C3ECFC5ADFC}"/>
    <hyperlink ref="D79" r:id="rId58" tooltip="Specificaties" display="https://www.busch-jaeger.nl/online-catalogus/detail/2CKA006220A0017" xr:uid="{E77BEFB5-170E-45AE-ACAD-6CEE4F09245F}"/>
    <hyperlink ref="D80" r:id="rId59" tooltip="Specificaties" display="https://www.busch-jaeger.nl/online-catalogus/detail/2CKA006220A0018" xr:uid="{5AFE9215-6C95-4A30-BC7C-18DA55F0D283}"/>
    <hyperlink ref="E72" r:id="rId60" tooltip="Bestelinformatie ABB Connect" display="https://www.abbconnect.nl/Details/Index.aspx/2CKA006220A0012?languageCode=nl&amp;country=nl" xr:uid="{51D1283A-CFDD-4CE3-8646-8611686ECB54}"/>
    <hyperlink ref="E73" r:id="rId61" tooltip="Bestelinformatie ABB Connect" display="https://www.abbconnect.nl/details/index.aspx?id=1632591&amp;relatedProdLanguage=nl&amp;relatedProdCountry=nl" xr:uid="{628316BE-4F1E-419E-B8B5-4F3515BBC7D0}"/>
    <hyperlink ref="E74" r:id="rId62" tooltip="Bestelinformatie ABB Connect" display="https://www.abbconnect.nl/details/index.aspx?id=1632592&amp;relatedProdLanguage=nl&amp;relatedProdCountry=nl" xr:uid="{D136A81F-B22E-4AFE-8CF9-418A38B492F0}"/>
    <hyperlink ref="E76" r:id="rId63" tooltip="Bestelinformatie ABB Connect" display="https://www.abbconnect.nl/details/index.aspx?id=1632593&amp;relatedProdLanguage=nl&amp;relatedProdCountry=nl" xr:uid="{37461A34-F056-49EB-8A4B-26A256C948A8}"/>
    <hyperlink ref="E77" r:id="rId64" tooltip="Bestelinformatie ABB Connect" display="https://www.abbconnect.nl/details/index.aspx?id=1632594&amp;relatedProdLanguage=nl&amp;relatedProdCountry=nl" xr:uid="{98BD1A09-8C29-408E-8DAC-6592F9E15116}"/>
    <hyperlink ref="E79" r:id="rId65" tooltip="Bestelinformatie ABB Connect" display="https://www.abbconnect.nl/details/index.aspx?id=1632595&amp;relatedProdLanguage=nl&amp;relatedProdCountry=nl" xr:uid="{504457CE-0B9E-4968-83E0-6A71D61BC54A}"/>
    <hyperlink ref="E80" r:id="rId66" tooltip="Bestelinformatie ABB Connect" display="https://www.abbconnect.nl/details/index.aspx?id=1632596&amp;relatedProdLanguage=nl&amp;relatedProdCountry=nl" xr:uid="{3BAFE80C-A0F7-417E-84F5-2F4501210DE4}"/>
    <hyperlink ref="G102" r:id="rId67" tooltip="Afdekkingen met standaard symbolen" display="https://www.busch-jaeger.nl/online-catalogus?cid=9AAF627026&amp;displayMode=grid&amp;view=search" xr:uid="{DA8F1FA1-5B10-44DC-A5CB-56CAC4386348}"/>
    <hyperlink ref="G103" r:id="rId68" tooltip="Busch-Trevion Customization Tool (myBUSCHJAEGER account is hiervoor nodig)" display="https://eur03.safelinks.protection.outlook.com/?url=https%3A%2F%2Fcustomizing.busch-jaeger.de%2F&amp;data=05%7C02%7Cmartijn.hessels%40nl.abb.com%7Cb177cf778b3f42d71f7f08ddeabc99bb%7C372ee9e09ce04033a64ac07073a91ecd%7C0%7C0%7C638924817957899290%7CUnknown%7CTWFpbGZsb3d8eyJFbXB0eU1hcGkiOnRydWUsIlYiOiIwLjAuMDAwMCIsIlAiOiJXaW4zMiIsIkFOIjoiTWFpbCIsIldUIjoyfQ%3D%3D%7C0%7C%7C%7C&amp;sdata=%2F3Yx3jT0f3o40RQ8mHZrGO%2F1gPBP8QZGZEZsOaN24ik%3D&amp;reserved=0" xr:uid="{E5FAB4FA-D45C-4093-A0B0-BA09C2EBA559}"/>
    <hyperlink ref="D88" r:id="rId69" tooltip="Specificaties" display="https://www.busch-jaeger.nl/online-catalogus/detail/2CKA006220A0998" xr:uid="{423D4721-44C6-4C39-A632-6CC12DB4EE95}"/>
    <hyperlink ref="D90" r:id="rId70" tooltip="Specificaties" display="https://www.busch-jaeger.nl/online-catalogus/detail/2CKA006115A0505" xr:uid="{FF14DAD8-12FA-4414-983C-181915BB48DD}"/>
    <hyperlink ref="D91" r:id="rId71" tooltip="Specificaties" display="https://www.busch-jaeger.nl/online-catalogus/detail/2CKA006115A0503" xr:uid="{A0CDE988-F630-4C40-A87C-DB632A5BE2BC}"/>
    <hyperlink ref="D92" r:id="rId72" tooltip="Specificaties" display="https://www.busch-jaeger.nl/online-catalogus/detail/2CKA006115A0509" xr:uid="{485BB58F-19CF-4776-B437-DB8CD1E4E20F}"/>
    <hyperlink ref="D94" r:id="rId73" tooltip="Specificaties (alleen van 914)" display="https://www.busch-jaeger.nl/online-catalogus/detail/2CKA006199A0163" xr:uid="{D6CAEBCD-8119-4E23-A37D-29BC542532CD}"/>
    <hyperlink ref="D95" r:id="rId74" tooltip="Specificaties (alleen van 914)" display="https://www.busch-jaeger.nl/online-catalogus/detail/2CKA006199A0164" xr:uid="{15B158EE-88FF-4879-BE37-3106A67310E5}"/>
    <hyperlink ref="D96" r:id="rId75" tooltip="Specificaties (alleen van 914)" display="https://www.busch-jaeger.nl/online-catalogus/detail/2CKA006199A0165" xr:uid="{FDFE3AA9-FF03-4000-B77D-EF9BB3BE777A}"/>
    <hyperlink ref="D97" r:id="rId76" tooltip="Specificaties (alleen van 914)" display="https://www.busch-jaeger.nl/online-catalogus/detail/2CKA006199A0166" xr:uid="{AE1045B4-FFA7-4679-8D61-8E9ED6534242}"/>
    <hyperlink ref="D98" r:id="rId77" tooltip="Specificaties (alleen van 914)" display="https://www.busch-jaeger.nl/online-catalogus/detail/2CKA006199A0337" xr:uid="{EAFFD986-DB44-428A-BCE1-D7C25E0E8E6B}"/>
    <hyperlink ref="D99" r:id="rId78" tooltip="Specificaties (alleen van 914)" display="https://www.busch-jaeger.nl/online-catalogus/detail/2CKA006199A0342" xr:uid="{2ECAF0F5-5DD7-4F02-8012-4521098A753A}"/>
    <hyperlink ref="E94" r:id="rId79" tooltip="Bestelinformatie ABB Connect (alleen van 914)" display="https://www.abbconnect.nl/details/index.aspx?id=1723758&amp;relatedProdLanguage=nl&amp;relatedProdCountry=nl" xr:uid="{EFE90205-E3DD-4AE5-9788-7E812374B9E5}"/>
    <hyperlink ref="E95" r:id="rId80" tooltip="Bestelinformatie ABB Connect (alleen van 914)" display="https://www.abbconnect.nl/details/index.aspx?id=1723757&amp;relatedProdLanguage=nl&amp;relatedProdCountry=nl" xr:uid="{45E5FE60-A8C1-475B-93B9-D63895850600}"/>
    <hyperlink ref="E96" r:id="rId81" tooltip="Bestelinformatie ABB Connect (alleen van 914)" display="https://www.abbconnect.nl/details/index.aspx?id=1723756&amp;relatedProdLanguage=nl&amp;relatedProdCountry=nl" xr:uid="{A0C7794E-596D-4E91-97CD-126B555B09BE}"/>
    <hyperlink ref="E97" r:id="rId82" tooltip="Bestelinformatie ABB Connect (alleen van 914)" display="https://www.abbconnect.nl/details/index.aspx?id=1723755&amp;relatedProdLanguage=nl&amp;relatedProdCountry=nl" xr:uid="{2871C5DE-D88F-4690-A23F-C80F19D06E4C}"/>
    <hyperlink ref="E98" r:id="rId83" tooltip="Bestelinformatie ABB Connect (alleen van 914)" display="https://www.abbconnect.nl/details/index.aspx?id=1723677&amp;relatedProdLanguage=nl&amp;relatedProdCountry=nl" xr:uid="{96C0FC5A-A372-43A6-9FDE-FD8F510853CA}"/>
    <hyperlink ref="E99" r:id="rId84" tooltip="Bestelinformatie ABB Connect (alleen van de 914)" display="https://www.abbconnect.nl/details/index.aspx?id=1723672&amp;relatedProdLanguage=nl&amp;relatedProdCountry=nl" xr:uid="{76045D3F-36B9-4880-8CCF-C8E0AD2AFC7A}"/>
    <hyperlink ref="E88" r:id="rId85" tooltip="Bestelinformatie ABB Connect" display="https://www.abbconnect.nl/details/index.aspx?id=1725049&amp;relatedProdLanguage=nl&amp;relatedProdCountry=nl" xr:uid="{82C8ACAA-E78F-4384-A1D5-B3A88C26A21B}"/>
    <hyperlink ref="E90" r:id="rId86" tooltip="Bestelinformatie ABB Connect" display="https://www.abbconnect.nl/details/index.aspx?id=1723827&amp;relatedProdLanguage=nl&amp;relatedProdCountry=nl" xr:uid="{7E592732-3FEC-400F-9D76-0683C9558271}"/>
    <hyperlink ref="E91" r:id="rId87" tooltip="Bestelinformatie ABB Connect" display="https://www.abbconnect.nl/details/index.aspx?id=1723828&amp;relatedProdLanguage=nl&amp;relatedProdCountry=nl" xr:uid="{782AAF8A-85D6-4ABC-987F-79E767440E65}"/>
    <hyperlink ref="E92" r:id="rId88" tooltip="Bestelinformatie ABB Connect" display="https://www.abbconnect.nl/details/index.aspx?id=1723826&amp;relatedProdLanguage=nl&amp;relatedProdCountry=nl" xr:uid="{6D7DCE42-D048-4968-B5BC-BFAE258113CF}"/>
    <hyperlink ref="D107" r:id="rId89" tooltip="Specificaties (alleen van 84)" display="https://www.busch-jaeger.nl/online-catalogus/detail/2CKA006220A0886" xr:uid="{60649316-907A-4EC4-B8E9-0863B71B29F7}"/>
    <hyperlink ref="D108" r:id="rId90" tooltip="Specificaties (alleen van 84)" display="https://www.busch-jaeger.nl/online-catalogus/detail/2CKA006220A0887" xr:uid="{8AF93A9E-79EC-46E1-87A8-390586F8A049}"/>
    <hyperlink ref="D109" r:id="rId91" tooltip="Specificaties (alleen van 84)" display="https://www.busch-jaeger.nl/online-catalogus/detail/2CKA006220A0888" xr:uid="{4686DBC0-A7A1-469E-918E-728BB0DA1540}"/>
    <hyperlink ref="D110" r:id="rId92" tooltip="Specificaties (alleen van 84)" display="https://www.busch-jaeger.nl/online-catalogus/detail/2CKA006220A0889" xr:uid="{FAB51C73-DD8C-49EF-996D-109785ED64ED}"/>
    <hyperlink ref="D111" r:id="rId93" tooltip="Specificaties (alleen van 84)" display="https://www.busch-jaeger.nl/online-catalogus/detail/2CKA006220A0890" xr:uid="{07153FA0-74C6-4B31-B6A4-BFDFBC00BDC6}"/>
    <hyperlink ref="D112" r:id="rId94" tooltip="Specificaties (alleen van 84)" display="https://www.busch-jaeger.nl/online-catalogus/detail/2CKA006220A0891" xr:uid="{7370C440-1B48-4A80-AD11-CFA37019BDCE}"/>
    <hyperlink ref="D114" r:id="rId95" tooltip="Specificaties (alleen van 84)" display="https://www.busch-jaeger.nl/online-catalogus/detail/2CKA006330A0017" xr:uid="{2BE4C4B0-F6E9-4538-BFEE-443C5AE7559A}"/>
    <hyperlink ref="D115" r:id="rId96" tooltip="Specificaties (alleen van 84)" display="https://www.busch-jaeger.nl/online-catalogus/detail/2CKA006330A0019" xr:uid="{4A758C8F-D544-4364-B6B6-4A653AE43A76}"/>
    <hyperlink ref="D116" r:id="rId97" tooltip="Specificaties (alleen van 84)" display="https://www.busch-jaeger.nl/online-catalogus/detail/2CKA006330A0023" xr:uid="{16F21316-CF13-45D0-8193-EC7C33E440DF}"/>
    <hyperlink ref="D117" r:id="rId98" tooltip="Specificatie (alleen van 84)" display="https://www.busch-jaeger.nl/online-catalogus/detail/2CKA006330A0027" xr:uid="{A79F86DF-5AF0-4503-AE83-B6935923810C}"/>
    <hyperlink ref="D118" r:id="rId99" tooltip="Specificatie (alleen van 84)" display="https://www.busch-jaeger.nl/online-catalogus/detail/2CKA006330A0021" xr:uid="{0AA703CD-98BF-422B-B696-7792C4B49684}"/>
    <hyperlink ref="D119" r:id="rId100" tooltip="Specificatie (alleen van 84)" display="https://www.busch-jaeger.nl/online-catalogus/detail/2CKA006330A0025" xr:uid="{E9C82401-6184-422A-829E-E37552109C10}"/>
    <hyperlink ref="D120" r:id="rId101" tooltip="Specificatie (alleen van 84)" display="https://www.busch-jaeger.nl/online-catalogus/detail/2CKA006330A0029" xr:uid="{08D106B8-F01F-4EF7-9840-D971F07D07ED}"/>
    <hyperlink ref="E107" r:id="rId102" tooltip="Bestelinformatie ABB Connect (alleen van 84)" display="https://www.abbconnect.nl/details/index.aspx?id=1632823&amp;relatedProdLanguage=nl&amp;relatedProdCountry=nl" xr:uid="{6E87D0BB-E483-4D7D-A463-4450AA8FB537}"/>
    <hyperlink ref="E108" r:id="rId103" tooltip="Bestelinformatie ABB Connect (alleen van 84)" display="https://www.abbconnect.nl/details/index.aspx?id=1632824&amp;relatedProdLanguage=nl&amp;relatedProdCountry=nl" xr:uid="{705B4036-9FF4-4C1A-ADF4-E761340375A8}"/>
    <hyperlink ref="E109" r:id="rId104" tooltip="Bestelinformatie ABB Connect (alleen van 84)" display="https://www.abbconnect.nl/details/index.aspx?id=1632825&amp;relatedProdLanguage=nl&amp;relatedProdCountry=nl" xr:uid="{F09EC2E4-5040-4062-80DC-E9D7D3740D00}"/>
    <hyperlink ref="E110" r:id="rId105" tooltip="Bestelinformatie ABB Connect (alleen van 84)" display="https://www.abbconnect.nl/details/index.aspx?id=1632826&amp;relatedProdLanguage=nl&amp;relatedProdCountry=nl" xr:uid="{12B6ECAE-8DB2-4B22-AFBF-BD1C18E42C05}"/>
    <hyperlink ref="E111" r:id="rId106" tooltip="Bestelinformatie ABB Connect (alleen van 84)" display="https://www.abbconnect.nl/details/index.aspx?id=1632827&amp;relatedProdLanguage=nl&amp;relatedProdCountry=nl" xr:uid="{605B6080-1DB0-4699-BC6E-261974BB1CF1}"/>
    <hyperlink ref="E112" r:id="rId107" tooltip="Bestelinformatie ABB Connect (alleen van 84)" display="https://www.abbconnect.nl/details/index.aspx?id=1632828&amp;relatedProdLanguage=nl&amp;relatedProdCountry=nl" xr:uid="{27A6770D-979E-440D-8F9D-57C5474B777C}"/>
    <hyperlink ref="E114" r:id="rId108" tooltip="Bestelinformatie ABB Connect (alleen van 84)" display="https://www.abbconnect.nl/details/index.aspx?id=1632979&amp;relatedProdLanguage=nl&amp;relatedProdCountry=nl" xr:uid="{00A6C6FE-A17B-4F3F-BA1B-6E11E10A7D6A}"/>
    <hyperlink ref="E115" r:id="rId109" tooltip="Bestelinformatie ABB Connect (alleen van 84)" display="https://www.abbconnect.nl/details/index.aspx?id=1632981&amp;relatedProdLanguage=nl&amp;relatedProdCountry=nl" xr:uid="{E959C330-C533-4B99-A046-26CB4D038BA7}"/>
    <hyperlink ref="E116" r:id="rId110" tooltip="Bestelinformatie ABB Connect (alleen van 84)" display="https://www.abbconnect.nl/details/index.aspx?id=1632985&amp;relatedProdLanguage=nl&amp;relatedProdCountry=nl" xr:uid="{6435AC56-E8E2-4FCD-A263-583F8B4B86F6}"/>
    <hyperlink ref="E117" r:id="rId111" tooltip="Bestelinformatie ABB Connect (alleen van 84)" display="https://www.abbconnect.nl/details/index.aspx?id=1632989&amp;relatedProdLanguage=nl&amp;relatedProdCountry=nl" xr:uid="{3864E33B-0BFB-4CE9-84B9-8B44E7D658A2}"/>
    <hyperlink ref="E118" r:id="rId112" tooltip="Bestelinformatie ABB Connect (alleen van 84)" display="https://www.abbconnect.nl/details/index.aspx?id=1632983&amp;relatedProdLanguage=nl&amp;relatedProdCountry=nl" xr:uid="{5D219D10-33B1-426C-9371-E7E222E6413B}"/>
    <hyperlink ref="E119" r:id="rId113" tooltip="Bestelinformatie ABB Connect (alleen van 84)" display="https://www.abbconnect.nl/details/index.aspx?id=1632987&amp;relatedProdLanguage=nl&amp;relatedProdCountry=nl" xr:uid="{886574E7-C031-4BB8-9E9E-21B938608797}"/>
    <hyperlink ref="E120" r:id="rId114" tooltip="Bestelinformatie ABB Connect (alleen van 84)" display="https://www.abbconnect.nl/details/index.aspx?id=1632991&amp;relatedProdLanguage=nl&amp;relatedProdCountry=nl" xr:uid="{6EBACD87-35AA-46B1-AD42-C5F3E1C63C50}"/>
    <hyperlink ref="D125" r:id="rId115" tooltip="Specificaties" display="https://www.busch-jaeger.nl/online-catalogus/detail/2CKA006220A0010" xr:uid="{87941CBC-B993-4912-AF13-4783F7340A75}"/>
    <hyperlink ref="E125" r:id="rId116" tooltip="Bestelinformatie ABB Connect" display="https://www.abbconnect.nl/details/index.aspx?id=1632589&amp;relatedProdLanguage=nl&amp;relatedProdCountry=nl" xr:uid="{A86D3C5D-C254-47B1-BA7C-BBF136084931}"/>
    <hyperlink ref="D126" r:id="rId117" tooltip="Specificaties" display="https://www.busch-jaeger.nl/online-catalogus/detail/2CKA006800A3116" xr:uid="{76600900-2FC0-4637-9CA6-A3543986D46E}"/>
    <hyperlink ref="E126" r:id="rId118" tooltip="Bestelinformatie ABB Connect" display="https://www.abbconnect.nl/details/index.aspx?id=1973387&amp;relatedProdLanguage=nl&amp;relatedProdCountry=nl" xr:uid="{58BD6268-0E36-4F95-B882-9DE9607569AE}"/>
    <hyperlink ref="D127" r:id="rId119" tooltip="Specificaties" display="https://www.busch-jaeger.nl/online-catalogus/detail/2CKA006800A3118" xr:uid="{00A16B36-9846-496C-B57C-ABB28EFAA965}"/>
    <hyperlink ref="E127" r:id="rId120" tooltip="Bestelinformatie ABB Connect" display="https://www.abbconnect.nl/details/index.aspx?id=1973386&amp;relatedProdLanguage=nl&amp;relatedProdCountry=nl" xr:uid="{B775B152-55CD-4A78-A712-35A883F7A9FD}"/>
    <hyperlink ref="D128" r:id="rId121" tooltip="Specificaties" display="https://www.busch-jaeger.nl/online-catalogus/detail/2CKA006800A3114" xr:uid="{C2D2B481-A743-4B9C-B570-81187378281D}"/>
    <hyperlink ref="E128" r:id="rId122" tooltip="Bestelinformatie ABB Connect" display="https://www.abbconnect.nl/details/index.aspx?id=1973388&amp;relatedProdLanguage=nl&amp;relatedProdCountry=nl" xr:uid="{3E2D8960-1DFF-4F45-AAEC-DA8B5898C002}"/>
    <hyperlink ref="D130" r:id="rId123" tooltip="Specificaties" display="https://www.busch-jaeger.nl/online-catalogus/detail/2CKA006220A0720" xr:uid="{81280FE1-EF75-43BD-98E3-865FB52F5276}"/>
    <hyperlink ref="E130" r:id="rId124" tooltip="Bestelinformatie ABB Connect" display="https://www.abbconnect.nl/details/index.aspx?id=1632789&amp;relatedProdLanguage=nl&amp;relatedProdCountry=nl" xr:uid="{CD68CD5F-7266-4CB6-98B0-2F2EA7E5807C}"/>
    <hyperlink ref="D132" r:id="rId125" tooltip="Specificaties" display="https://www.busch-jaeger.nl/online-catalogus/detail/2CDG120049R0011" xr:uid="{A500B54F-6226-420E-9E09-55E9ED20B433}"/>
    <hyperlink ref="E132" r:id="rId126" tooltip="Bestelinformatie ABB Connect" display="https://www.abbconnect.nl/details/index.aspx?id=1625718&amp;relatedProdLanguage=nl&amp;relatedProdCountry=nl" xr:uid="{9CC52924-C3D2-460C-A039-CB73EEC4F69A}"/>
    <hyperlink ref="D133" r:id="rId127" tooltip="Specificaties" display="https://www.busch-jaeger.nl/online-catalogus/detail/2CDG120012R0011" xr:uid="{DB4AC84D-1F91-44A3-B3A5-FFFD28E38B6F}"/>
    <hyperlink ref="E133" r:id="rId128" tooltip="Bestelinformatie ABB Connect" display="https://www.abbconnect.nl/details/index.aspx?id=1625708&amp;relatedProdLanguage=nl&amp;relatedProdCountry=nl" xr:uid="{68BAF232-0291-4788-A447-824807F2FAC8}"/>
    <hyperlink ref="D134" r:id="rId129" tooltip="Specificaties" display="https://www.busch-jaeger.nl/online-catalogus/detail/2CDG120010R0011" xr:uid="{FEA89C94-EE19-4AA4-8BF3-81B9EB347EB0}"/>
    <hyperlink ref="E134" r:id="rId130" tooltip="Bestelinformatie ABB Connect" display="https://www.abbconnect.nl/details/index.aspx?id=1625706&amp;relatedProdLanguage=nl&amp;relatedProdCountry=nl" xr:uid="{09FC805D-F279-4512-9EFD-81C3A1346AB5}"/>
    <hyperlink ref="D135" r:id="rId131" tooltip="Specificaties" display="https://www.busch-jaeger.nl/online-catalogus/detail/2CDG120011R0011" xr:uid="{8FFF84C0-E857-470D-BB33-322F376ECA0A}"/>
    <hyperlink ref="E135" r:id="rId132" tooltip="Prijsinformatie ABB Connect" display="https://www.abbconnect.nl/details/index.aspx?id=1625707&amp;relatedProdLanguage=nl&amp;relatedProdCountry=nl" xr:uid="{58F47EBE-0054-4069-A3C4-621174BA7F58}"/>
    <hyperlink ref="E136" r:id="rId133" tooltip="Prijsinformatie ABB Connect" display="https://www.abbconnect.nl/details/index.aspx?id=1625705&amp;relatedProdLanguage=nl&amp;relatedProdCountry=nl" xr:uid="{9F469360-33B8-4D08-A018-87C0032BBADE}"/>
    <hyperlink ref="D136" r:id="rId134" tooltip="Specificaties" display="https://www.busch-jaeger.nl/online-catalogus/detail/2CDG120011R0011" xr:uid="{A0DB88F4-6049-4CC8-8A36-2C10E0F17E6E}"/>
    <hyperlink ref="D138" r:id="rId135" tooltip="Specificaties" display="https://www.busch-jaeger.nl/online-catalogus/detail/2CDG510005R0021" xr:uid="{7A23478C-29EF-470B-9862-EBB1CCB11863}"/>
    <hyperlink ref="E138" r:id="rId136" tooltip="Prijsinformatie ABB Connect" display="https://www.abbconnect.nl/details/index.aspx?id=1625730&amp;relatedProdLanguage=nl&amp;relatedProdCountry=nl" xr:uid="{45002A7B-297B-4B88-A9A9-F7428CE1EB76}"/>
    <hyperlink ref="D143" r:id="rId137" tooltip="Specificaties (alleen van 134)" display="https://www.abbconnect.nl/details/index.aspx?id=1811996&amp;relatedProdLanguage=nl&amp;relatedProdCountry=nl" xr:uid="{4C1E6601-8219-4772-87CB-C928BFA1FE6B}"/>
    <hyperlink ref="E143" r:id="rId138" tooltip="Bestelinformatie ABB Connect (alleen van 134)" display="https://www.abbconnect.nl/details/index.aspx?id=1811996&amp;relatedProdLanguage=nl&amp;relatedProdCountry=nl" xr:uid="{24DB78FA-0040-41FA-86E3-C995C2B806E7}"/>
    <hyperlink ref="D146" r:id="rId139" tooltip="Specificaties (alleen van 134)" display="https://www.busch-jaeger.de/online-katalog/detail/2CKA006800A3097" xr:uid="{9B4FA8F3-EBB2-4C70-896D-7BBA4BB34589}"/>
    <hyperlink ref="E146" r:id="rId140" tooltip="Bestelinformatie ABB Connect (alleen van 134)" display="https://www.abbconnect.nl/details/index.aspx?id=1812009&amp;relatedProdLanguage=nl&amp;relatedProdCountry=nl" xr:uid="{A6F286D3-790C-43D6-AD84-6FF42E8461CB}"/>
    <hyperlink ref="D149" r:id="rId141" tooltip="Specificaties " display="https://www.busch-jaeger.nl/online-catalogus/detail/2CKA006220A0388" xr:uid="{BE68D3BF-145D-4B23-8B9E-FCAA8D88B24E}"/>
    <hyperlink ref="E149" r:id="rId142" tooltip="Bestelinformatie ABB Connect" display="https://www.abbconnect.nl/details/index.aspx?id=1632703&amp;relatedProdLanguage=nl&amp;relatedProdCountry=nl" xr:uid="{5C5D29F2-C706-4713-AD31-CC39A4AA8569}"/>
    <hyperlink ref="D150" r:id="rId143" tooltip="Specificaties" display="https://www.busch-jaeger.nl/online-catalogus/detail/2CKA006200A0296" xr:uid="{93487D37-F9C2-4415-A6B8-7438659010B2}"/>
    <hyperlink ref="E150" r:id="rId144" tooltip="Bestelinformatie ABB Connect" display="https://www.abbconnect.nl/details/index.aspx?id=1632580&amp;relatedProdLanguage=nl&amp;relatedProdCountry=nl" xr:uid="{7B10BA0A-8834-4E26-8DA9-4CBB1EF3DFEA}"/>
    <hyperlink ref="D147" r:id="rId145" tooltip="Specificaties (alleen van 134)" display="https://www.busch-jaeger.nl/online-catalogus/detail/2CKA006800A3087" xr:uid="{AAE4064D-CF82-4038-9460-A21B4D6BD27E}"/>
    <hyperlink ref="E147" r:id="rId146" tooltip="Bestelinformatie ABB Connect (alleen van 134)" display="https://www.abbconnect.nl/details/index.aspx?id=1812004&amp;relatedProdLanguage=nl&amp;relatedProdCountry=nl" xr:uid="{C7A39581-3CFA-40D9-915F-2FDE4219C7F7}"/>
    <hyperlink ref="D144" r:id="rId147" tooltip="Specificaties (alleen van 134)" display="https://www.busch-jaeger.de/online-katalog/detail/2CKA006200A0861" xr:uid="{86113E71-C7B1-499B-9808-EEAA32CE4C67}"/>
    <hyperlink ref="E144" r:id="rId148" tooltip="Bestelinformatie ABB Connect ABB Connect (alleen van 134)" display="https://www.abbconnect.nl/details/index.aspx?id=1810424&amp;relatedProdLanguage=nl&amp;relatedProdCountry=nl" xr:uid="{D2F7D32B-C3D8-432A-8D7A-FCD712E163AA}"/>
    <hyperlink ref="D155" r:id="rId149" tooltip="Specificaties" display="https://www.busch-jaeger.nl/online-catalogus/detail/2CKA006800A3041" xr:uid="{C6BA18F2-2BC2-4722-9A2D-67F992B66C7C}"/>
    <hyperlink ref="D156" r:id="rId150" tooltip="Specificaties" display="https://www.busch-jaeger.nl/online-catalogus/detail/2CKA006800A3044" xr:uid="{8438977E-4475-4641-A710-9A886598C8F4}"/>
    <hyperlink ref="D157" r:id="rId151" tooltip="Specificaties" display="https://www.busch-jaeger.nl/online-catalogus/detail/2CKA006800A3047" xr:uid="{14B6ED84-7CCA-42EA-8FEF-9858BC29A699}"/>
    <hyperlink ref="E157" r:id="rId152" tooltip="Bestelinformatie ABB Connect" display="https://www.abbconnect.nl/details/index.aspx?id=1633541&amp;relatedProdLanguage=nl&amp;relatedProdCountry=nl" xr:uid="{AF12A6BE-52EA-4237-9DB4-16D4D927E2E4}"/>
    <hyperlink ref="D158" r:id="rId153" tooltip="Specificaties" display="https://www.busch-jaeger.nl/online-catalogus/detail/2CKA006500A0012" xr:uid="{F10E0ADD-8EF9-4E9B-9A57-A881A4983901}"/>
    <hyperlink ref="D159" r:id="rId154" tooltip="Specificaties" display="https://www.busch-jaeger.nl/online-catalogus/detail/2CKA006400A0095" xr:uid="{89E2BD50-4CC0-4E3A-8280-E02C100B3B36}"/>
    <hyperlink ref="D160" r:id="rId155" tooltip="Specificaties" display="https://www.busch-jaeger.nl/online-catalogus/detail/2CKA006800A3050" xr:uid="{3DA07C16-2391-4F2C-A322-9C8CA92B5C8C}"/>
    <hyperlink ref="E155" r:id="rId156" tooltip="Bestelinformatie ABB Connect" display="https://www.abbconnect.nl/details/index.aspx?id=1633539&amp;relatedProdLanguage=nl&amp;relatedProdCountry=nl" xr:uid="{61D446D7-7BA9-4844-AB8B-B0D613CB8108}"/>
    <hyperlink ref="E156" r:id="rId157" tooltip="Bestelinformatie ABB Connect" display="https://www.abbconnect.nl/details/index.aspx?id=1633540&amp;relatedProdLanguage=nl&amp;relatedProdCountry=nl" xr:uid="{50478F21-6568-4B34-A737-E2712226B2C4}"/>
    <hyperlink ref="E158" r:id="rId158" tooltip="Bestelinformatie ABB Connect" display="https://www.abbconnect.nl/details/index.aspx?id=1633141&amp;relatedProdLanguage=nl&amp;relatedProdCountry=nl" xr:uid="{EC9157E6-6B59-45F5-BB75-F9A42BBC7372}"/>
    <hyperlink ref="E159" r:id="rId159" tooltip="Bestelinformatie ABB Connect" display="https://www.abbconnect.nl/details/index.aspx?id=2CKA006400A0095&amp;languageCode=nl&amp;country=nl" xr:uid="{91FB727D-6FC2-4B69-A682-453097A21A0C}"/>
    <hyperlink ref="E160" r:id="rId160" tooltip="Bestelinformatie ABB Connect" display="https://www.abbconnect.nl/details/index.aspx?id=1633542&amp;relatedProdLanguage=nl&amp;relatedProdCountry=nl" xr:uid="{BA8DBBDC-4E20-4D18-9FAA-0EE210823AE2}"/>
    <hyperlink ref="D162" r:id="rId161" tooltip="Specificaties" display="https://www.busch-jaeger.nl/online-catalogus/detail/2CKA006200A0280" xr:uid="{B8B31722-E197-49B9-8982-71226979E7D2}"/>
    <hyperlink ref="E162" r:id="rId162" tooltip="Bestelinformatie ABB Connect" display="https://www.abbconnect.nl/details/index.aspx?id=1632572&amp;relatedProdLanguage=nl&amp;relatedProdCountry=nl" xr:uid="{5CB66809-EA1A-459C-B71C-873CD8214DD3}"/>
    <hyperlink ref="E163" r:id="rId163" tooltip="Bestelinformatie ABB Connect" display="https://www.abbconnect.nl/details/index.aspx?id=1632573&amp;relatedProdLanguage=nl&amp;relatedProdCountry=nl" xr:uid="{E28834E6-74BB-496A-B59A-8AFD314D5C07}"/>
    <hyperlink ref="D165" r:id="rId164" tooltip="Specificaties (alleen van 914)" display="https://www.busch-jaeger.nl/online-catalogus/detail/2CKA006200A0164" xr:uid="{34B04DFB-581D-4C1B-A6EE-C9ADB5A5A805}"/>
    <hyperlink ref="D166" r:id="rId165" tooltip="Specificaties (alleen van 914)" display="https://www.busch-jaeger.nl/online-catalogus/detail/2CKA006200A0232" xr:uid="{DD457B71-A4E4-4874-9C9F-128369271A62}"/>
    <hyperlink ref="E165" r:id="rId166" tooltip="Bestelinformatie ABB Connect (alleen van 914)" display="https://www.abbconnect.nl/details/index.aspx?id=1632552&amp;relatedProdLanguage=nl&amp;relatedProdCountry=nl" xr:uid="{38C22904-5712-4D30-B756-769FD86D04AB}"/>
    <hyperlink ref="E166" r:id="rId167" tooltip="Bestelinformatie ABB Connect (alleen van 914)" display="https://www.abbconnect.nl/details/index.aspx?id=1632563&amp;relatedProdLanguage=nl&amp;relatedProdCountry=nl" xr:uid="{1CE4E9C4-A329-4C1A-B088-FA156E184ADD}"/>
    <hyperlink ref="D168" r:id="rId168" tooltip="Specificaties" display="https://www.busch-jaeger.nl/online-catalogus/detail/2CKA006710A0032" xr:uid="{067F5A89-6464-416A-96FF-F908A07426D2}"/>
    <hyperlink ref="D170" r:id="rId169" tooltip="Specificaties" display="https://www.busch-jaeger.nl/online-catalogus/detail/2CKA006710A0036" xr:uid="{E61143D4-DD2D-4BD7-9F66-7734248A70E9}"/>
    <hyperlink ref="D171" r:id="rId170" tooltip="Specificaties" display="https://www.busch-jaeger.nl/online-catalogus/detail/2CKA006710A0040" xr:uid="{DAD0840D-4F7B-4484-9D69-ADF00EEA6044}"/>
    <hyperlink ref="D175" r:id="rId171" tooltip="Specificaties" display="https://www.busch-jaeger.nl/online-catalogus/detail/2CKA006710A0044" xr:uid="{61BAA967-C379-49EC-911E-23FD4D5E74B8}"/>
    <hyperlink ref="D176" r:id="rId172" tooltip="Specificaties" display="https://www.busch-jaeger.nl/online-catalogus/detail/2CKA006710A0046" xr:uid="{9CDADCD5-9C1C-4E61-A020-EE23D01400C4}"/>
    <hyperlink ref="E168" r:id="rId173" tooltip="Bestelinformatie ABB Connect" display="https://www.abbconnect.nl/details/index.aspx?id=1980051&amp;relatedProdLanguage=nl&amp;relatedProdCountry=nl" xr:uid="{2E695345-BC69-4CE0-BA03-9BB322EEA32A}"/>
    <hyperlink ref="E171" r:id="rId174" tooltip="Bestelinformatie ABB Connect" display="https://www.abbconnect.nl/details/index.aspx?id=1738122&amp;relatedProdLanguage=nl&amp;relatedProdCountry=nl" xr:uid="{DA6CA9AF-914A-489E-A819-BCA3ECB54D5B}"/>
    <hyperlink ref="E170" r:id="rId175" tooltip="Bestelinformatie ABB Connect" display="https://www.abbconnect.nl/details/index.aspx?id=1738123&amp;relatedProdLanguage=nl&amp;relatedProdCountry=nl" xr:uid="{A692FE60-49F1-40AE-8E2C-4BCEB103B4D4}"/>
    <hyperlink ref="E175" r:id="rId176" display="https://www.abbconnect.nl/details/index.aspx?id=1738121&amp;relatedProdLanguage=nl&amp;relatedProdCountry=nl" xr:uid="{5743F765-F896-4A7A-87CF-8BF8CE3F119C}"/>
    <hyperlink ref="E176" r:id="rId177" tooltip="Bestelinformatie ABB Connect" display="https://www.abbconnect.nl/details/index.aspx?id=1738120&amp;relatedProdLanguage=nl&amp;relatedProdCountry=nl" xr:uid="{1108B7A8-A277-4884-84E6-91023C0E56DB}"/>
    <hyperlink ref="D180" r:id="rId178" tooltip="Specificaties (alleen van 64)" display="https://www.busch-jaeger.nl/online-catalogus/detail/2CKA006200A0068" xr:uid="{D8F533E8-0E0B-4CFF-8C81-9BC32A4619F4}"/>
    <hyperlink ref="D178" r:id="rId179" tooltip="Specificaties (alleen van 64)" display="https://www.busch-jaeger.nl/online-catalogus/detail/2CKA006200A0068" xr:uid="{82BAFB5D-632F-481E-9A27-9B2D87419AA6}"/>
    <hyperlink ref="E178" r:id="rId180" tooltip="Bestelinformatie ABB Connect (alleen van 64)" display="https://www.abbconnect.nl/details/index.aspx?id=1632544&amp;relatedProdLanguage=nl&amp;relatedProdCountry=nl" xr:uid="{437A87B8-D520-4877-B989-D0746B52909F}"/>
    <hyperlink ref="E180" r:id="rId181" tooltip="Bestelinformatie ABB Connect (alleen van 64)" display="https://www.abbconnect.nl/details/index.aspx?id=1632543&amp;relatedProdLanguage=nl&amp;relatedProdCountry=nl" xr:uid="{3D2329DA-6CF7-4AA4-B043-F02689C3082F}"/>
    <hyperlink ref="D182" r:id="rId182" tooltip="Specificaties" display="https://www.abbconnect.nl/details/index.aspx?id=1633444&amp;relatedProdLanguage=nl&amp;relatedProdCountry=nl" xr:uid="{7CC5FEFE-284F-49CE-BC66-56FAEB39C23F}"/>
    <hyperlink ref="D183" r:id="rId183" tooltip="Specificaties" display="https://www.abbconnect.nl/details/index.aspx?id=1633481&amp;relatedProdLanguage=nl&amp;relatedProdCountry=nl" xr:uid="{77A84854-93F6-4B6B-BCC7-89CE0C95AA9F}"/>
    <hyperlink ref="D184" r:id="rId184" tooltip="Specificaties" display="https://www.abbconnect.nl/details/index.aspx?id=1633410&amp;relatedProdLanguage=nl&amp;relatedProdCountry=nl" xr:uid="{80660D66-1210-49B7-8E0D-98EA4F672092}"/>
    <hyperlink ref="D185" r:id="rId185" tooltip="Specificaties" display="https://www.abbconnect.nl/details/index.aspx?id=1633482&amp;relatedProdLanguage=nl&amp;relatedProdCountry=nl" xr:uid="{64E1401B-4361-4F61-9814-2FDBEE349925}"/>
    <hyperlink ref="D186" r:id="rId186" tooltip="Specificaties" display="https://www.abbconnect.nl/details/index.aspx?id=1633480&amp;relatedProdLanguage=nl&amp;relatedProdCountry=nl" xr:uid="{656BDFB3-E683-490A-96AE-EC8E5A4051EE}"/>
    <hyperlink ref="E182" r:id="rId187" tooltip="Bestelinformatie ABB Connect" display="https://www.abbconnect.nl/details/index.aspx?id=1633444&amp;relatedProdLanguage=nl&amp;relatedProdCountry=nl" xr:uid="{6ED980DC-60B8-4B7A-B1D8-554F01185D18}"/>
    <hyperlink ref="E183" r:id="rId188" tooltip="Bestelinformatie ABB Connect" display="https://www.abbconnect.nl/details/index.aspx?id=1633481&amp;relatedProdLanguage=nl&amp;relatedProdCountry=nl" xr:uid="{39CD3E48-32B2-462D-98D4-550EB9399BA3}"/>
    <hyperlink ref="E184" r:id="rId189" tooltip="Bestelinformatie ABB Connect" display="https://www.abbconnect.nl/details/index.aspx?id=1633410&amp;relatedProdLanguage=nl&amp;relatedProdCountry=nl" xr:uid="{AC09D6AC-6ACA-408F-B2D5-725D7407976E}"/>
    <hyperlink ref="E185" r:id="rId190" tooltip="Bestelinformatie ABB Connect" display="https://www.abbconnect.nl/details/index.aspx?id=1633482&amp;relatedProdLanguage=nl&amp;relatedProdCountry=nl" xr:uid="{1191F639-9FF6-47D9-85B6-1A0439E92A5D}"/>
    <hyperlink ref="E186" r:id="rId191" tooltip="Bestelinformatie ABB Connect" display="https://www.abbconnect.nl/details/index.aspx?id=1633480&amp;relatedProdLanguage=nl&amp;relatedProdCountry=nl" xr:uid="{4E977954-0EDB-40FB-870C-719E3EB12C7B}"/>
    <hyperlink ref="D198" r:id="rId192" tooltip="Specificaties (alleen voor 914)" display="https://www.busch-jaeger.nl/online-catalogus/detail/2CKA006430A0412" xr:uid="{53DF337C-B212-41B3-8E68-929147E17190}"/>
    <hyperlink ref="D216" r:id="rId193" tooltip="Specificaties (alleen voor 914)" display="https://www.busch-jaeger.nl/online-catalogus/detail/2CKA006730A0151" xr:uid="{C82E0C2F-543C-43B8-8C84-27D4D0540F67}"/>
    <hyperlink ref="D220" r:id="rId194" tooltip="Specificaties (alleen voor 84)" display="https://www.busch-jaeger.nl/online-catalogus/detail/2CKA006730A0145" xr:uid="{1A89829A-32D9-4BFA-80C6-F9FD07D39928}"/>
    <hyperlink ref="D217" r:id="rId195" tooltip="Specificaties (alleen voor 914)" display="https://www.busch-jaeger.nl/online-catalogus/detail/2CKA006730A0152" xr:uid="{B2E7CA81-643F-44A6-BA92-91355A985AF9}"/>
    <hyperlink ref="D221" r:id="rId196" tooltip="Specificaties (alleen voor 84)" display="https://www.busch-jaeger.nl/online-catalogus/detail/2CKA006730A0136" xr:uid="{4FE5A539-6FF8-440E-8459-0FDA7BACE989}"/>
    <hyperlink ref="D218" r:id="rId197" tooltip="Specificaties (alleen voor 914)" display="https://www.busch-jaeger.nl/online-catalogus/detail/2CKA006220A0984" xr:uid="{178F1708-A007-46ED-BCE2-1DBFFDA9AD95}"/>
    <hyperlink ref="D191" r:id="rId198" tooltip="Specificaties (alleen van 914)" display="https://www.busch-jaeger.nl/online-catalogus/detail/2CKA006220A0355" xr:uid="{6E7407AD-3610-41CC-9588-9C7EDFC71B01}"/>
    <hyperlink ref="E191" r:id="rId199" tooltip="Bestelinformatie ABB Connect (alleen voor 914)" display="https://www.abbconnect.nl/Details/Index.aspx/2CKA006220A0355?languageCode=nl&amp;country=nl" xr:uid="{5BF39980-A21B-4E9D-808D-7EF5D5FFA119}"/>
    <hyperlink ref="D192" r:id="rId200" tooltip="Specificaties (alleen van 914)" display="https://www.busch-jaeger.nl/online-catalogus/detail/2CKA006220A0360" xr:uid="{2B6AB3DA-A010-4FE7-A9E4-6548415BA7E4}"/>
    <hyperlink ref="E192" r:id="rId201" tooltip="Bestelinformatie ABB Connect (alleen voor 914)" display="https://www.abbconnect.nl/details/index.aspx?id=1632692&amp;relatedProdLanguage=nl&amp;relatedProdCountry=nl" xr:uid="{540F9935-69E3-4BD0-92E8-AD03174BF23F}"/>
    <hyperlink ref="D194" r:id="rId202" tooltip="Specificaties (alleen voor 914)" display="https://www.busch-jaeger.nl/online-catalogus/detail/2CKA006220A0357" xr:uid="{5EDED74B-6C4D-4ECC-A919-2B5B432B5CBF}"/>
    <hyperlink ref="D195" r:id="rId203" tooltip="Specificaties (alleen voor 914)" display="https://www.busch-jaeger.nl/online-catalogus/detail/2CKA006220A0362" xr:uid="{7802F43E-04C1-44C0-AB63-482DA51B8452}"/>
    <hyperlink ref="D197" r:id="rId204" tooltip="Specificaties (alleen voor 914)" display="https://www.busch-jaeger.nl/online-catalogus/detail/2CKA006220A0368" xr:uid="{982F4AB0-26FE-41AC-B634-FC6BE0721DF2}"/>
    <hyperlink ref="D199" r:id="rId205" tooltip="Specificaties (alleen voor 914)" display="https://www.busch-jaeger.nl/online-catalogus/detail/2CKA006220A0515" xr:uid="{9571D104-C3D5-4D01-AB28-C40677A11CAE}"/>
    <hyperlink ref="E197" r:id="rId206" tooltip="Bestelinformatie ABB Connect (alleen voor 914)" display="https://www.abbconnect.nl/details/index.aspx?id=1632700&amp;relatedProdLanguage=nl&amp;relatedProdCountry=nl" xr:uid="{439698E6-44A7-4A86-9A98-156690BA1902}"/>
    <hyperlink ref="E199" r:id="rId207" tooltip="Bestelinformatie ABB Connect (alleen voor 914)" display="https://www.abbconnect.nl/details/index.aspx?id=1632788&amp;relatedProdLanguage=nl&amp;relatedProdCountry=nl" xr:uid="{F0D7B39D-1CE9-4E25-8C6E-09573D13B755}"/>
    <hyperlink ref="E198" r:id="rId208" tooltip="Bestelinformatie ABB Connect (alleen voor 914)" display="https://www.abbconnect.nl/details/index.aspx?id=1973399&amp;relatedProdLanguage=nl&amp;relatedProdCountry=nl" xr:uid="{816AFCFA-81D4-4A0F-9AAF-7EF80BBF4241}"/>
    <hyperlink ref="D201" r:id="rId209" tooltip="Specificaties (alleen voor 914)" display="https://www.busch-jaeger.nl/online-catalogus/detail/2CKA006220A0356" xr:uid="{CBA42384-B795-43CE-860C-A6291C84D773}"/>
    <hyperlink ref="D202" r:id="rId210" tooltip="Specificaties (alleen voor 914)" display="https://www.busch-jaeger.nl/online-catalogus/detail/2CKA006220A0361" xr:uid="{DC75AF91-EEDA-4027-8607-DF473016B27C}"/>
    <hyperlink ref="D203" r:id="rId211" tooltip="Specificaties (alleen voor 914)" display="https://www.busch-jaeger.nl/online-catalogus/detail/2CKA006220A0365" xr:uid="{EB3A0F35-454F-4E37-8BA8-0543B0710911}"/>
    <hyperlink ref="D205" r:id="rId212" tooltip="Specificaties (alleen voor 914)" display="https://www.busch-jaeger.nl/online-catalogus/detail/2CKA006220A0359" xr:uid="{971C4811-3968-4795-8A7E-C6F04735537E}"/>
    <hyperlink ref="D206" r:id="rId213" tooltip="Specificaties (alleen voor 914)" display="https://www.busch-jaeger.nl/online-catalogus/detail/2CKA006220A0364" xr:uid="{F1C16074-F5A9-4531-97A2-47875DFD488B}"/>
    <hyperlink ref="D207" r:id="rId214" tooltip="Specificaties (alleen voor 914)" display="https://www.busch-jaeger.nl/online-catalogus/detail/2CKA006220A0367" xr:uid="{93ADE9C6-81E3-4653-B3EC-F17267C5E9AA}"/>
    <hyperlink ref="D209" r:id="rId215" tooltip="Specificaties (alleen voor 914)" display="https://www.busch-jaeger.nl/online-catalogus/detail/2CKA006220A0358" xr:uid="{91C731D0-138C-4DA6-A873-3AE108D4DF2E}"/>
    <hyperlink ref="D210" r:id="rId216" tooltip="Specificaties (alleen voor 914)" display="https://www.busch-jaeger.nl/online-catalogus/detail/2CKA006220A0363" xr:uid="{F9D31B59-475B-474E-B0A4-8DBF0D560F08}"/>
    <hyperlink ref="D211" r:id="rId217" tooltip="Specificaties (alleen voor 914)" display="https://www.busch-jaeger.nl/online-catalogus/detail/2CKA006220A0366" xr:uid="{FD3A5896-CE07-410C-B7E2-B0A8E222D3B7}"/>
    <hyperlink ref="D213" r:id="rId218" tooltip="Specificaties (alleen voor 914)" display="https://www.busch-jaeger.nl/online-catalogus/detail/2CKA006220A0753" xr:uid="{ED55B3FF-AC14-498F-8D37-A67F2C93FA74}"/>
    <hyperlink ref="D214" r:id="rId219" tooltip="Specificaties (alleen voor 914)" display="https://www.busch-jaeger.nl/online-catalogus/detail/2CKA006220A0754" xr:uid="{763AA790-8571-45D3-A304-BBB9F9618C88}"/>
    <hyperlink ref="D222" r:id="rId220" tooltip="Specificaties (alleen voor 84)" display="https://www.busch-jaeger.nl/online-catalogus/detail/2CKA006220A0988" xr:uid="{2C8AF8DF-C37A-4A9B-9759-E4584FBB648D}"/>
    <hyperlink ref="E222" r:id="rId221" tooltip="Bestelinformatie ABB Connect (alleen voor 84)" display="https://www.abbconnect.nl/details/index.aspx?id=1939481&amp;relatedProdLanguage=nl&amp;relatedProdCountry=nl" xr:uid="{126E8493-A9C2-4AD2-AAD8-DEB9271704FB}"/>
    <hyperlink ref="E221" r:id="rId222" tooltip="Bestelinformatie ABB Connect (alleen voor 84)" display="https://www.abbconnect.nl/details/index.aspx?id=1633376&amp;relatedProdLanguage=nl&amp;relatedProdCountry=nl" xr:uid="{894451C3-DDEC-459B-AAF9-E55B83253F65}"/>
    <hyperlink ref="E220" r:id="rId223" tooltip="Bestelinformatie ABB Connect (alleen voor 84)" display="https://www.abbconnect.nl/details/index.aspx?id=1725966&amp;relatedProdLanguage=nl&amp;relatedProdCountry=nl" xr:uid="{655B917D-2E5F-4088-87DD-53820390AE4D}"/>
    <hyperlink ref="E201" r:id="rId224" tooltip="Bestelinformatie ABB Connect (alleen voor 914)" display="https://www.abbconnect.nl/Details/Index.aspx/2CKA006220A0356?languageCode=nl&amp;country=nl" xr:uid="{6697A11B-3B08-4130-82E9-A365B91A15D6}"/>
    <hyperlink ref="E202" r:id="rId225" tooltip="Bestelinformatie ABB Connect (alleen voor 914)" display="https://www.abbconnect.nl/details/index.aspx?id=1632693&amp;relatedProdLanguage=nl&amp;relatedProdCountry=nl" xr:uid="{3D7CAED4-861E-4E19-86A1-E916914FDB59}"/>
    <hyperlink ref="E203" r:id="rId226" tooltip="Bestelinformatie ABB Connect (alleen voor 914)" display="https://www.abbconnect.nl/details/index.aspx?id=1632697&amp;relatedProdLanguage=nl&amp;relatedProdCountry=nl" xr:uid="{0CCBFC19-75EC-4299-8BF8-D1A2A5D7CB13}"/>
    <hyperlink ref="E194" r:id="rId227" tooltip="Bestelinformatie ABB Connect (alleen voor 914)" display="https://www.abbconnect.nl/details/index.aspx?id=1632689&amp;relatedProdLanguage=nl&amp;relatedProdCountry=nl" xr:uid="{0B9360B5-DB5A-45C4-8EAB-9F1098BA6097}"/>
    <hyperlink ref="E195" r:id="rId228" tooltip="Bestelinformatie ABB Connect (alleen voor 914)" display="https://www.abbconnect.nl/details/index.aspx?id=1632694&amp;relatedProdLanguage=nl&amp;relatedProdCountry=nl" xr:uid="{08709F72-4FA6-4334-B3D8-3CDF3B83F2A0}"/>
    <hyperlink ref="E205" r:id="rId229" tooltip="Bestelinformatie ABB Connect (alleen voor 914)" display="https://www.abbconnect.nl/details/index.aspx?id=1632691&amp;relatedProdLanguage=nl&amp;relatedProdCountry=nl" xr:uid="{0993BE7F-F922-4ED5-A44B-F66929BAFEAC}"/>
    <hyperlink ref="E206" r:id="rId230" tooltip="Bestelinformatie ABB Connect (allleen voor 914)" display="https://www.abbconnect.nl/Details/Index.aspx/2CKA006220A0364?languageCode=nl&amp;country=nl" xr:uid="{69CC0327-BE59-40A5-8C1E-CDA2F538F507}"/>
    <hyperlink ref="E207" r:id="rId231" tooltip="Bestelinformatie ABB Connect (alleen voor 914)" display="https://www.busch-jaeger.nl/online-catalogus/detail/2CKA006220A0367" xr:uid="{8BA84439-5ECD-4850-AB6F-A152D2DE2A60}"/>
    <hyperlink ref="E209" r:id="rId232" tooltip="Bestelinformatie ABB Connect (alleen voor 914)" display="https://www.abbconnect.nl/details/index.aspx?id=1632690&amp;relatedProdLanguage=nl&amp;relatedProdCountry=nl" xr:uid="{81BF0F5D-8953-498F-A930-3877A264C3D0}"/>
    <hyperlink ref="E210" r:id="rId233" tooltip="Bestelinformatie ABB Connect (alleen voor 914)" display="https://www.abbconnect.nl/details/index.aspx?id=1632695&amp;relatedProdLanguage=nl&amp;relatedProdCountry=nl" xr:uid="{EB22277F-D5D5-4AD9-B587-0087FFDA2B88}"/>
    <hyperlink ref="E211" r:id="rId234" tooltip="Bestelinformatie ABB Connect (alleen voor 914)" display="https://www.abbconnect.nl/details/index.aspx?id=1632698&amp;relatedProdLanguage=nl&amp;relatedProdCountry=nl" xr:uid="{46875BE0-76BB-46E6-A0FE-03CD3C841FA2}"/>
    <hyperlink ref="E213" r:id="rId235" tooltip="Bestelinformatie ABB Connect (alleen voor 914)" display="https://www.busch-jaeger.nl/online-catalogus/detail/2CKA006220A0753" xr:uid="{5BB398B1-B073-4D4D-9787-82C8CF998B8E}"/>
    <hyperlink ref="E214" r:id="rId236" tooltip="Bestelinformatie ABB Connect (alleen voor 914)" display="https://www.abbconnect.nl/details/index.aspx?id=1632813&amp;relatedProdLanguage=nl&amp;relatedProdCountry=nl" xr:uid="{4B95B63B-AA56-4645-A3B1-DC95C3E27267}"/>
    <hyperlink ref="E216" r:id="rId237" tooltip="Bestelinformatie ABB Connect (alleen voor 914)" display="https://www.abbconnect.nl/details/index.aspx?id=1633389&amp;relatedProdLanguage=nl&amp;relatedProdCountry=nl" xr:uid="{16397285-B01C-4E5C-96DC-5DDFB2702E04}"/>
    <hyperlink ref="E217" r:id="rId238" tooltip="Bestelinformatie ABB Connect (alleen voor 914)" display="https://www.abbconnect.nl/details/index.aspx?id=1633390&amp;relatedProdLanguage=nl&amp;relatedProdCountry=nl" xr:uid="{FDDB5318-120D-4799-BE80-0482A18DE0CF}"/>
    <hyperlink ref="E218" r:id="rId239" tooltip="Bestelinformatie ABB Connect (alleen voor 914)" display="https://www.abbconnect.nl/details/index.aspx?id=1939483&amp;relatedProdLanguage=nl&amp;relatedProdCountry=nl" xr:uid="{F620CB6B-7CEE-4B37-8F5A-7221EAFA75AA}"/>
    <hyperlink ref="D173" r:id="rId240" tooltip="Specificaties" display="https://www.abbconnect.nl/Details/Index.aspx/1SPA007161F0220?languageCode=nl&amp;country=nl&amp;_gl=1*18yz6b*_gcl_aw*R0NMLjE3NTYyODA1NTUuRUFJYUlRb2JDaE1JbWMyRzdyNnFqd01WcGRoRUJ4M1RHVHc5RUFBWUFTQUFFZ0lOQ2ZEX0J3RQ..*_gcl_au*MjEyNzY3NjM4OS4xNzQ5ODA0MTE3*_ga*NjkzMjExMzEwLjE3NDQ4ODIxNTY.*_ga_63XDY1R9SG*czE3NTY4MzgzMDkkbzk4JGcwJHQxNzU2ODM4MzA5JGo2MCRsMCRoNTcxMzU4OTU4" xr:uid="{F3BBC89B-CBC7-4B62-A3CC-6A163F639487}"/>
    <hyperlink ref="E173" r:id="rId241" tooltip="Bestelinformatie ABB Connect" display="https://www.abbconnect.nl/Details/Index.aspx/1SPA007161F0220?languageCode=nl&amp;country=nl&amp;_gl=1*18yz6b*_gcl_aw*R0NMLjE3NTYyODA1NTUuRUFJYUlRb2JDaE1JbWMyRzdyNnFqd01WcGRoRUJ4M1RHVHc5RUFBWUFTQUFFZ0lOQ2ZEX0J3RQ..*_gcl_au*MjEyNzY3NjM4OS4xNzQ5ODA0MTE3*_ga*NjkzMjExMzEwLjE3NDQ4ODIxNTY.*_ga_63XDY1R9SG*czE3NTY4MzgzMDkkbzk4JGcwJHQxNzU2ODM4MzA5JGo2MCRsMCRoNTcxMzU4OTU4" xr:uid="{EDCDBD46-7CEA-4F37-B359-891FB0202DAE}"/>
    <hyperlink ref="D227" r:id="rId242" tooltip="Specificatie" display="https://www.busch-jaeger.nl/online-catalogus/detail/2TMA310010B0001" xr:uid="{653DE0BE-7D25-49E1-BAAF-549E46954FDE}"/>
    <hyperlink ref="D228" r:id="rId243" tooltip="Specificatie" display="https://www.busch-jaeger.nl/online-catalogus/detail/2TMA310010B0003" xr:uid="{D027B444-DAF2-4AFF-B2FC-D1AFCF1B9B88}"/>
    <hyperlink ref="D229" r:id="rId244" tooltip="Specificatie" display="https://www.busch-jaeger.nl/online-catalogus/detail/2TMA310010B0006" xr:uid="{BB0FAE65-BA96-48E4-8530-38E5B8C314BE}"/>
    <hyperlink ref="D231" r:id="rId245" tooltip="Specificatie" display="https://www.busch-jaeger.nl/online-catalogus/detail/2TMA310010W0001" xr:uid="{CFB234EC-E510-474F-8FE2-1440209AA52A}"/>
    <hyperlink ref="D232" r:id="rId246" tooltip="Specificatie" display="https://www.busch-jaeger.nl/online-catalogus/detail/2TMA310010B0004" xr:uid="{0490C5EF-0E8D-41F8-B463-1640E0464CC3}"/>
    <hyperlink ref="D234" r:id="rId247" tooltip="Specificatie" display="https://www.abbconnect.nl/details/index.aspx?id=1625711&amp;relatedProdLanguage=nl&amp;relatedProdCountry=nl" xr:uid="{F4D7D14F-6EAD-4180-A201-1554E53C9AE2}"/>
    <hyperlink ref="E234" r:id="rId248" tooltip="Bestelinformatie ABB Connect" display="https://www.abbconnect.nl/details/index.aspx?id=1625711&amp;relatedProdLanguage=nl&amp;relatedProdCountry=nl" xr:uid="{9D1D30C0-E3AF-4217-8BE4-554CA1BE115E}"/>
    <hyperlink ref="E227" r:id="rId249" tooltip="Bestelinformatie ABB Connect" display="https://www.abbconnect.nl/details/index.aspx?id=1712770&amp;relatedProdLanguage=nl&amp;relatedProdCountry=nl" xr:uid="{727AB604-D1FB-4000-81F8-B9E78789EB0D}"/>
    <hyperlink ref="E228" r:id="rId250" tooltip="Bestelinformatie ABB Connect" display="https://www.abbconnect.nl/details/index.aspx?id=1712769&amp;relatedProdLanguage=nl&amp;relatedProdCountry=nl" xr:uid="{3955CD60-87EB-4C89-A3F3-EB74134968AD}"/>
    <hyperlink ref="E229" r:id="rId251" tooltip="Bestelinformatie ABB Connect" display="https://www.abbconnect.nl/Details/Index.aspx/2TMA310010B0006?languageCode=nl&amp;country=nl" xr:uid="{2CD15B4C-2760-4F91-AA27-6347B2F00FC1}"/>
    <hyperlink ref="E231" r:id="rId252" tooltip="Bestelinformatie ABB Connect" display="https://www.abbconnect.nl/Details/Index.aspx/2TMA310010W0001?languageCode=nl&amp;country=nl" xr:uid="{230F5216-C264-4F49-B519-20DACA96CEEC}"/>
    <hyperlink ref="E232" r:id="rId253" tooltip="Bestelinformatie ABB Connect" display="https://www.abbconnect.nl/details/index.aspx?id=1712768&amp;relatedProdLanguage=nl&amp;relatedProdCountry=nl" xr:uid="{644A95A6-1C73-42F8-98A4-4208E0C7722F}"/>
    <hyperlink ref="D265" r:id="rId254" tooltip="Specificaties" display="https://www.abbconnect.nl/details/index.aspx?id=1644885&amp;relatedProdLanguage=nl&amp;relatedProdCountry=nl" xr:uid="{1F2AB56A-94AD-4964-B028-D0B207E6BA30}"/>
    <hyperlink ref="E265" r:id="rId255" tooltip="Bestelinformatie ABB Connect" display="https://www.abbconnect.nl/details/index.aspx?id=1644885&amp;relatedProdLanguage=nl&amp;relatedProdCountry=nl" xr:uid="{81DBF2E4-F43B-4777-9198-975D79885F61}"/>
    <hyperlink ref="D266" r:id="rId256" tooltip="Specificaties" display="https://www.abbconnect.nl/details/index.aspx?id=1644886&amp;relatedProdLanguage=nl&amp;relatedProdCountry=nl" xr:uid="{1F9B2692-70FE-496A-A5A9-DC80EBCF3A86}"/>
    <hyperlink ref="E266" r:id="rId257" tooltip="Bestelinformatie ABB Connect" display="https://www.abbconnect.nl/details/index.aspx?id=1644886&amp;relatedProdLanguage=nl&amp;relatedProdCountry=nl" xr:uid="{36872880-3762-4922-90C8-3374F8E687C6}"/>
    <hyperlink ref="D267" r:id="rId258" tooltip="Specificaties" display="https://www.abbconnect.nl/details/index.aspx?id=1644940&amp;relatedProdLanguage=nl&amp;relatedProdCountry=nl" xr:uid="{74582CFC-E3F8-47AF-86AC-4D5C1220F7BC}"/>
    <hyperlink ref="E267" r:id="rId259" tooltip="Bestelinformatie ABB Connect" display="https://www.abbconnect.nl/details/index.aspx?id=1644940&amp;relatedProdLanguage=nl&amp;relatedProdCountry=nl" xr:uid="{1C6CB297-41F2-4739-90AF-E3F61E4FFCB2}"/>
    <hyperlink ref="D269" r:id="rId260" tooltip="Specificaties (alleen van de aluminium versie)" display="https://www.abbconnect.nl/details/index.aspx?id=1644839&amp;relatedProdLanguage=nl&amp;relatedProdCountry=nl" xr:uid="{D7062AE8-AF28-4430-8A0C-0537FE93072E}"/>
    <hyperlink ref="E269" r:id="rId261" tooltip="Bestelinformatie ABB Connect (alleen van de aluminium versie)" display="https://www.abbconnect.nl/details/index.aspx?id=1644839&amp;relatedProdLanguage=nl&amp;relatedProdCountry=nl" xr:uid="{07DB1FE1-861D-44B9-A277-E3B9B73D2DCC}"/>
    <hyperlink ref="D270" r:id="rId262" tooltip="Specificaties" display="https://www.abbconnect.nl/details/index.aspx?id=1726101&amp;relatedProdLanguage=nl&amp;relatedProdCountry=nl" xr:uid="{99FC1686-E3DD-4EA1-99CB-167937CA23C8}"/>
    <hyperlink ref="E270" r:id="rId263" tooltip="Bestelinformatie ABB Connect" display="https://www.abbconnect.nl/details/index.aspx?id=1726101&amp;relatedProdLanguage=nl&amp;relatedProdCountry=nl" xr:uid="{9A4CA843-898D-46F4-AF0B-3D0B66C64761}"/>
    <hyperlink ref="D271" r:id="rId264" tooltip="Specificaties" display="https://www.abbconnect.nl/details/index.aspx?id=1644799&amp;relatedProdLanguage=nl&amp;relatedProdCountry=nl" xr:uid="{B81504BC-2B6D-40E0-8EFF-8C7952EE56F1}"/>
    <hyperlink ref="E271" r:id="rId265" tooltip="Bestelinformatie ABB Connect" display="https://www.abbconnect.nl/details/index.aspx?id=1644799&amp;relatedProdLanguage=nl&amp;relatedProdCountry=nl" xr:uid="{841039ED-08A9-4BF6-B894-5D4EF3EF2DA0}"/>
    <hyperlink ref="D272" r:id="rId266" tooltip="Specificaties" display="https://www.abbconnect.nl/details/index.aspx?id=1644751&amp;relatedProdLanguage=nl&amp;relatedProdCountry=nl" xr:uid="{781093E9-3BDF-44B2-B3E8-31B0B1BEC148}"/>
    <hyperlink ref="E272" r:id="rId267" tooltip="Bestelinformatie ABB Connect" display="https://www.abbconnect.nl/details/index.aspx?id=1644751&amp;relatedProdLanguage=nl&amp;relatedProdCountry=nl" xr:uid="{98E7AEA8-CE67-42AF-A37B-D34756FB733E}"/>
    <hyperlink ref="D273" r:id="rId268" tooltip="Specificaties" display="https://www.abbconnect.nl/details/index.aspx?id=1644776&amp;relatedProdLanguage=nl&amp;relatedProdCountry=nl" xr:uid="{23DB5549-9697-457B-94AA-3418510F525E}"/>
    <hyperlink ref="E273" r:id="rId269" tooltip="Bestelinformatie ABB Connect" display="https://www.abbconnect.nl/details/index.aspx?id=1644776&amp;relatedProdLanguage=nl&amp;relatedProdCountry=nl" xr:uid="{54A0FA85-CD2E-46E6-B325-0870578E3566}"/>
    <hyperlink ref="D274" r:id="rId270" tooltip="Specificaties" display="https://www.abbconnect.nl/details/index.aspx?id=1644782&amp;relatedProdLanguage=nl&amp;relatedProdCountry=nl" xr:uid="{EE522B54-386A-4EED-A3E1-D9512171143D}"/>
    <hyperlink ref="E274" r:id="rId271" tooltip="Bestelinformatie ABB Connect" display="https://www.abbconnect.nl/details/index.aspx?id=1644782&amp;relatedProdLanguage=nl&amp;relatedProdCountry=nl" xr:uid="{C1A12D6F-1667-4F28-B8F2-F1078D169AED}"/>
    <hyperlink ref="D100" r:id="rId272" tooltip="Specificaties (alleen van 914)" display="https://www.busch-jaeger.nl/online-catalogus/detail/2CKA006199A0161" xr:uid="{DAA6E8B1-CE2E-4646-A8C8-73CAF24CC521}"/>
    <hyperlink ref="E100" r:id="rId273" tooltip="Bestelinformatie ABB Connect (alleen van de 914)" display="https://www.abbconnect.nl/details/index.aspx?id=1723759&amp;relatedProdLanguage=nl&amp;relatedProdCountry=nl" xr:uid="{EE5E8400-2B2F-4A68-8AC8-1AEEF87EFD6E}"/>
    <hyperlink ref="D279" r:id="rId274" tooltip="Specificaties (alleen van de H8236-4B-03)" display="https://www.busch-jaeger.nl/online-catalogus/detail/2TMA130050B0066" xr:uid="{75ACD7AC-46BA-41FC-8015-9B9687D69DA9}"/>
    <hyperlink ref="D280" r:id="rId275" tooltip="Specificaties (alleen van H8236-5B-03)" display="https://www.busch-jaeger.nl/online-catalogus/detail/2TMA130050B0068" xr:uid="{626FADDD-F1A5-430B-998E-E50A5A851954}"/>
    <hyperlink ref="D281" r:id="rId276" tooltip="Specificaties (alleen van H8237-4B-03)" display="https://www.busch-jaeger.nl/online-catalogus/detail/2TMA130050B0058" xr:uid="{9B7AA202-A03E-415A-B135-D7718A55989E}"/>
    <hyperlink ref="D282" r:id="rId277" tooltip="Specificaties (alleen van H8237-5B-03)" display="https://www.busch-jaeger.nl/online-catalogus/detail/2TMA130050B0060" xr:uid="{D3C2E268-65FA-4A83-A7D1-99431DD005CC}"/>
    <hyperlink ref="D285" r:id="rId278" tooltip="Specificaties" display="https://www.busch-jaeger.nl/online-catalogus/detail/2TMA130160B0134" xr:uid="{B2BBC4C7-A533-4D66-A962-98483D415A22}"/>
    <hyperlink ref="D286" r:id="rId279" tooltip="Specificaties (alleen van zwart)" display="https://www.busch-jaeger.nl/online-catalogus/detail/2TMA130160B0089" xr:uid="{3C5FF4EF-281A-47A9-BB06-7FB8447F78BE}"/>
    <hyperlink ref="D287" r:id="rId280" tooltip="Specificaties (alleen van zwart)" display="https://www.busch-jaeger.nl/online-catalogus/detail/2TMA130160B0141" xr:uid="{81718F73-D8B7-43A9-96FD-DE4E3B5CECFC}"/>
    <hyperlink ref="D289" r:id="rId281" tooltip="Specificaties (alleen van H8249-1B)" display="https://www.abbconnect.nl/details/index.aspx?id=1723441&amp;relatedProdLanguage=nl&amp;relatedProdCountry=nl" xr:uid="{0399AB03-FF22-40F5-9653-4F371E50034E}"/>
    <hyperlink ref="E289" r:id="rId282" tooltip="Bestelinformatie ABB Connect (alleen van H8249-1B)" display="https://www.abbconnect.nl/details/index.aspx?id=1723441&amp;relatedProdLanguage=nl&amp;relatedProdCountry=nl" xr:uid="{9936467E-F1EB-4C1B-BEEA-DFB52E9CA08F}"/>
    <hyperlink ref="D290" r:id="rId283" tooltip="Specificaties" display="https://www.abbconnect.nl/details/index.aspx?id=1723438&amp;relatedProdLanguage=nl&amp;relatedProdCountry=nl" xr:uid="{44554330-02BB-44A5-879B-273B97D904CD}"/>
    <hyperlink ref="E290" r:id="rId284" tooltip="Bestelinformatie ABB Connect" display="https://www.abbconnect.nl/details/index.aspx?id=1723438&amp;relatedProdLanguage=nl&amp;relatedProdCountry=nl" xr:uid="{D64313BE-76B2-4B7E-855A-4C0682F189A2}"/>
    <hyperlink ref="D291" r:id="rId285" tooltip="Specificaties (alleen van zwart)" display="https://www.abbconnect.nl/details/index.aspx?id=1723439&amp;relatedProdLanguage=nl&amp;relatedProdCountry=nl" xr:uid="{57D76715-ECFC-432F-9281-A45C735BEE90}"/>
    <hyperlink ref="E291" r:id="rId286" tooltip="Bestelinformatie ABB Connect (alleen van zwart)" display="https://www.abbconnect.nl/details/index.aspx?id=1723439&amp;relatedProdLanguage=nl&amp;relatedProdCountry=nl" xr:uid="{2544C877-BB9F-461F-B166-A67DEB6A37AD}"/>
    <hyperlink ref="D293" r:id="rId287" tooltip="Specificaties" display="https://www.busch-jaeger.nl/online-catalogus/detail/2CDG120083R0011" xr:uid="{6098ED6E-D96D-4D15-8484-D1165D26D02F}"/>
    <hyperlink ref="E279" r:id="rId288" tooltip="Bestelinformatie ABB Connect (alleen van H8236-4B-03)" display="https://www.abbconnect.nl/details/index.aspx?id=1644707&amp;relatedProdLanguage=nl&amp;relatedProdCountry=nl" xr:uid="{562824BC-4549-4094-8F17-A23639FAAC41}"/>
    <hyperlink ref="E280" r:id="rId289" tooltip="Bestelinformatie ABB Connect (alleen van H8236-5B-03)" display="https://www.abbconnect.nl/details/index.aspx?id=1644708&amp;relatedProdLanguage=nl&amp;relatedProdCountry=nl" xr:uid="{8208C7C3-B4F8-4E44-B8D8-DAE10985B015}"/>
    <hyperlink ref="E281" r:id="rId290" tooltip="Bestelinformatie ABB Connect (alleen van H8237-4B-03)" display="https://www.abbconnect.nl/details/index.aspx?id=1644705&amp;relatedProdLanguage=nl&amp;relatedProdCountry=nl" xr:uid="{37C2A72F-8782-4A87-8236-A55D5408E3D0}"/>
    <hyperlink ref="E282" r:id="rId291" tooltip="Bestelinformatie ABB Connect (alleen van H8237-5B-03)" display="https://www.abbconnect.nl/details/index.aspx?id=1644706&amp;relatedProdLanguage=nl&amp;relatedProdCountry=nl" xr:uid="{1AAAA719-1D20-4E9B-9C26-8905344B8773}"/>
    <hyperlink ref="E285" r:id="rId292" tooltip="Bestelinformatie ABB Connect" display="https://www.abbconnect.nl/details/index.aspx?id=1644760&amp;relatedProdLanguage=nl&amp;relatedProdCountry=nl" xr:uid="{EE3C79AF-84E8-4893-8138-07748E769765}"/>
    <hyperlink ref="E286" r:id="rId293" tooltip="Bestelinformatie ABB Connect (alleen van zwart)" display="https://www.abbconnect.nl/details/index.aspx?id=1644756&amp;relatedProdLanguage=nl&amp;relatedProdCountry=nl" xr:uid="{BA3C4FF2-D855-4CC0-94D7-8B3BE76DB34B}"/>
    <hyperlink ref="E287" r:id="rId294" tooltip="Bestelinformatie ABB Connect (alleen van zwart)" display="https://www.abbconnect.nl/details/index.aspx?id=1644761&amp;relatedProdLanguage=nl&amp;relatedProdCountry=nl" xr:uid="{80F5C5EB-8EDA-4D54-8A3A-9471C50B3352}"/>
    <hyperlink ref="E293" r:id="rId295" tooltip="Bestelinformatie ABB Connect" display="https://www.abbconnect.nl/details/index.aspx?id=1625725&amp;relatedProdLanguage=nl&amp;relatedProdCountry=nl" xr:uid="{2F870C3F-D04D-4AF9-A01F-00B9E7288946}"/>
    <hyperlink ref="D302" r:id="rId296" tooltip="Specificaties (alleen van de aluminium versie)" display="https://www.abbconnect.nl/details/index.aspx?id=1644839&amp;relatedProdLanguage=nl&amp;relatedProdCountry=nl" xr:uid="{554FD547-B799-4237-93B2-9EC4AB422B28}"/>
    <hyperlink ref="E302" r:id="rId297" tooltip="Bestelinformatie ABB Connect (alleen van de aluminium versie)" display="https://www.abbconnect.nl/details/index.aspx?id=1644839&amp;relatedProdLanguage=nl&amp;relatedProdCountry=nl" xr:uid="{C6F04D4C-FAAA-461F-BA26-1182E5F6F2A2}"/>
    <hyperlink ref="D305" r:id="rId298" tooltip="Specificaties" display="https://www.abbconnect.nl/details/index.aspx?id=1644751&amp;relatedProdLanguage=nl&amp;relatedProdCountry=nl" xr:uid="{03DD1B8D-727F-41A7-A368-0A6ED099ED94}"/>
    <hyperlink ref="E305" r:id="rId299" tooltip="Bestelinformatie ABB Connect" display="https://www.abbconnect.nl/details/index.aspx?id=1644751&amp;relatedProdLanguage=nl&amp;relatedProdCountry=nl" xr:uid="{3B341B86-16A1-46C7-A578-812DF85231B9}"/>
    <hyperlink ref="D306" r:id="rId300" tooltip="Specificaties" display="https://www.abbconnect.nl/details/index.aspx?id=1644776&amp;relatedProdLanguage=nl&amp;relatedProdCountry=nl" xr:uid="{D85CCB14-CC5E-49AA-A5CF-1C6911329FDD}"/>
    <hyperlink ref="E306" r:id="rId301" tooltip="Bestelinformatie ABB Connect" display="https://www.abbconnect.nl/details/index.aspx?id=1644776&amp;relatedProdLanguage=nl&amp;relatedProdCountry=nl" xr:uid="{E8BB71D0-E0CA-471C-B4B4-3466BAC1D5A2}"/>
    <hyperlink ref="D307" r:id="rId302" tooltip="Specificaties" display="https://www.abbconnect.nl/details/index.aspx?id=1644782&amp;relatedProdLanguage=nl&amp;relatedProdCountry=nl" xr:uid="{2BF6341A-480E-4667-9323-D57720E8AD23}"/>
    <hyperlink ref="E307" r:id="rId303" tooltip="Bestelinformatie ABB Connect" display="https://www.abbconnect.nl/details/index.aspx?id=1644782&amp;relatedProdLanguage=nl&amp;relatedProdCountry=nl" xr:uid="{D39C4505-35E8-4298-BB3F-232164701F15}"/>
    <hyperlink ref="E303" r:id="rId304" tooltip="Bestelinformatie ABB Connect" display="https://www.abbconnect.nl/details/index.aspx?id=1644757&amp;relatedProdLanguage=nl&amp;relatedProdCountry=nl" xr:uid="{596F0ECD-3025-4089-9788-A74EA38D9B6A}"/>
    <hyperlink ref="D303" r:id="rId305" tooltip="Specificaties" display="https://www.busch-jaeger.nl/online-catalogus/detail/2TMA130160B0090" xr:uid="{6BA9854D-1F6A-4233-8E24-25578A7DF459}"/>
    <hyperlink ref="D304" r:id="rId306" tooltip="Specificaties" display="https://www.abbconnect.nl/details/index.aspx?id=1644799&amp;relatedProdLanguage=nl&amp;relatedProdCountry=nl" xr:uid="{1497B98A-8320-48F4-A82C-B679AB03FFB1}"/>
    <hyperlink ref="E304" r:id="rId307" tooltip="Bestelinformatie ABB Connect" display="https://www.abbconnect.nl/details/index.aspx?id=1644799&amp;relatedProdLanguage=nl&amp;relatedProdCountry=nl" xr:uid="{5B836817-A598-4E64-B3C1-1A90E0CF553C}"/>
    <hyperlink ref="E298" r:id="rId308" tooltip="Bestelinformatie ABB Connect" display="https://www.abbconnect.nl/details/index.aspx?id=1893626&amp;relatedProdLanguage=nl&amp;relatedProdCountry=nl" xr:uid="{244701CF-27A0-4E7B-A984-745C05E73C05}"/>
    <hyperlink ref="D298" r:id="rId309" tooltip="Specificaties" display="https://www.abbconnect.nl/details/index.aspx?id=1893626&amp;relatedProdLanguage=nl&amp;relatedProdCountry=nl" xr:uid="{2299C72F-B5A5-4967-89E8-86A950F67F85}"/>
    <hyperlink ref="D299" r:id="rId310" tooltip="Specificaties" display="https://www.abbconnect.nl/details/index.aspx?id=1644699&amp;relatedProdLanguage=nl&amp;relatedProdCountry=nl" xr:uid="{7822260D-EC5E-41E0-80FD-EC9C2E6AE057}"/>
    <hyperlink ref="E299" r:id="rId311" tooltip="Bestelinformatie ABB Connect" display="https://www.abbconnect.nl/details/index.aspx?id=1644699&amp;relatedProdLanguage=nl&amp;relatedProdCountry=nl" xr:uid="{641CC21E-F394-4176-8D84-A837AE4461B6}"/>
    <hyperlink ref="D300" r:id="rId312" tooltip="Specificaties" display="https://www.abbconnect.nl/details/index.aspx?id=1644940&amp;relatedProdLanguage=nl&amp;relatedProdCountry=nl" xr:uid="{2DFE4F0F-7568-4D3C-AC0C-370C4944684B}"/>
    <hyperlink ref="E300" r:id="rId313" tooltip="Bestelinformatie ABB Connect" display="https://www.abbconnect.nl/details/index.aspx?id=1644940&amp;relatedProdLanguage=nl&amp;relatedProdCountry=nl" xr:uid="{AAA28F1E-9DCA-4ACC-8DB0-A59566A30F8D}"/>
    <hyperlink ref="E315" r:id="rId314" tooltip="Bestelinformatie ABB Connect (alleen van 914)" display="https://www.abbconnect.nl/details/index.aspx?id=1630616&amp;relatedProdLanguage=nl&amp;relatedProdCountry=nl" xr:uid="{A70C4DDA-F744-4693-BDDE-617751C7912B}"/>
    <hyperlink ref="D315" r:id="rId315" tooltip="Specificaties (alleen van 914)" display="https://www.busch-jaeger.nl/online-catalogus/detail/2CKA001725A1555" xr:uid="{4C16D265-FEE1-44C5-B31D-B0D1881DCFF6}"/>
    <hyperlink ref="D316" r:id="rId316" tooltip="Specificaties (alleen van 914)" display="https://www.busch-jaeger.nl/online-catalogus/detail/2CKA001725A1558" xr:uid="{DC59B6AE-0F9F-4430-B14F-D8ABDF16D1C9}"/>
    <hyperlink ref="E316" r:id="rId317" tooltip="Bestelinformatie ABB Connect (alleen van 914)" display="https://www.abbconnect.nl/Details/Index.aspx/2CKA001725A1558?languageCode=nl&amp;country=nl" xr:uid="{94E29E13-3088-4CE7-B040-0C24BF29E44A}"/>
    <hyperlink ref="E317" r:id="rId318" tooltip="Bestelinformatie ABB Connect (alleen van 914)" display="https://www.abbconnect.nl/Details/Index.aspx/2CKA001725A1560?languageCode=nl&amp;country=nl" xr:uid="{2B699E16-C232-4125-BFF9-EC36351CCC5F}"/>
    <hyperlink ref="D317" r:id="rId319" tooltip="Specificaties (alleen van 914)" display="https://www.busch-jaeger.nl/online-catalogus/detail/2CKA001725A1560" xr:uid="{6492FF3D-CD35-473E-98F8-EB7FCCA47DA6}"/>
    <hyperlink ref="D318" r:id="rId320" tooltip="Specificaties (alleen van 914)" display="https://www.busch-jaeger.nl/online-catalogus/detail/2CKA001725A1561" xr:uid="{8F47C6BE-43D4-45AD-B056-1061B27D8618}"/>
    <hyperlink ref="E318" r:id="rId321" tooltip="Bestelinformatie ABB Connect (alleen van 914)" display="https://www.abbconnect.nl/details/index.aspx?id=1630621&amp;relatedProdLanguage=nl&amp;relatedProdCountry=nl" xr:uid="{E816B449-79DB-4514-8D03-32814711088D}"/>
    <hyperlink ref="E319" r:id="rId322" tooltip="Bestelinformatie ABB Connect (alleen voor 914)" display="https://www.abbconnect.nl/details/index.aspx?id=1630622&amp;relatedProdLanguage=nl&amp;relatedProdCountry=nl" xr:uid="{5B00FC0F-0ED7-4D9A-AAB3-2AAEBBF5062F}"/>
    <hyperlink ref="D319" r:id="rId323" tooltip="Specificaties (alleen van 914)" display="https://www.busch-jaeger.nl/online-catalogus/detail/2CKA001725A1562" xr:uid="{723A219B-7835-4E38-89C3-09249954BF51}"/>
    <hyperlink ref="E327" r:id="rId324" tooltip="Bestelinformatie ABB Connect (alleen van 914)" display="https://www.abbconnect.nl/details/index.aspx?id=100365&amp;relatedProdLanguage=nl&amp;relatedProdCountry=nl" xr:uid="{2D569681-959C-4E50-9DA0-2AF7BC669D62}"/>
    <hyperlink ref="D327" r:id="rId325" tooltip="Specificaties" display="https://www.abbconnect.nl/details/index.aspx?id=100365&amp;relatedProdLanguage=nl&amp;relatedProdCountry=nl" xr:uid="{566D5AF0-F084-4F3B-A6D6-78E310F6235E}"/>
    <hyperlink ref="E328" r:id="rId326" tooltip="Bestelinformatie ABB Connect (alleen van 914)" display="https://www.abbconnect.nl/details/index.aspx?id=223411&amp;relatedProdLanguage=nl&amp;relatedProdCountry=nl" xr:uid="{B5C6494F-797D-45AB-BAF9-1EE5212B9ADF}"/>
    <hyperlink ref="D328" r:id="rId327" tooltip="Specificaties" display="https://www.abbconnect.nl/details/index.aspx?id=223411&amp;relatedProdLanguage=nl&amp;relatedProdCountry=nl" xr:uid="{EE84FA62-48BD-448F-9D82-788E57B615A4}"/>
    <hyperlink ref="E329" r:id="rId328" tooltip="Bestelinformatie ABB Connect (alleen van 914)" display="https://www.abbconnect.nl/details/index.aspx?id=223412&amp;relatedProdLanguage=nl&amp;relatedProdCountry=nl" xr:uid="{03D82EE5-5389-4824-84CC-2D1CD358EE7A}"/>
    <hyperlink ref="D329" r:id="rId329" tooltip="Specificaties " display="https://www.abbconnect.nl/details/index.aspx?id=223412&amp;relatedProdLanguage=nl&amp;relatedProdCountry=nl" xr:uid="{A14DA258-85A1-4858-9C1F-7CD27EAE3C6E}"/>
    <hyperlink ref="E330" r:id="rId330" tooltip="Bestelinformatie ABB Connect" display="https://www.abbconnect.nl/details/index.aspx?id=1516572&amp;relatedProdLanguage=nl&amp;relatedProdCountry=nl" xr:uid="{A6DF3852-36F4-4445-98AD-0B3FE46EE5D7}"/>
    <hyperlink ref="D330" r:id="rId331" tooltip="Specificaties" display="https://www.abbconnect.nl/details/index.aspx?id=1516572&amp;relatedProdLanguage=nl&amp;relatedProdCountry=nl" xr:uid="{39E7DB86-FC03-409F-B89D-E9381E226E44}"/>
    <hyperlink ref="D82" r:id="rId332" tooltip="Specificaties (alleen van 914)" display="https://www.busch-jaeger.nl/online-catalogus/detail/2CKA006220A0369" xr:uid="{CAC5C6AA-5D0D-4A96-8C21-D4A1E0326959}"/>
    <hyperlink ref="D83" r:id="rId333" tooltip="Specificaties (alleen van 914)" display="https://www.busch-jaeger.nl/online-catalogus/detail/2CKA006220A0370" xr:uid="{B57A0A43-33F8-40B5-9768-3196CDBBEA99}"/>
    <hyperlink ref="E83" r:id="rId334" tooltip="Bestelinformatie ABB Connect (alleen van 914)" display="https://www.abbconnect.nl/details/index.aspx?id=1632702&amp;relatedProdLanguage=nl&amp;relatedProdCountry=nl" xr:uid="{93232508-655A-4D68-97B1-F69D62AC3421}"/>
    <hyperlink ref="E82" r:id="rId335" tooltip="Bestelinformatie ABB Connect (alleen van 914)" display="https://www.abbconnect.nl/details/index.aspx?id=1632701&amp;relatedProdLanguage=nl&amp;relatedProdCountry=nl" xr:uid="{92039B88-09EF-4B62-A7CC-4B6F2005C0A4}"/>
    <hyperlink ref="G321" r:id="rId336" tooltip="Bekijk hier het Calculatie inbouwprogramma Busch-Jaeger" display="https://www.abbconnect.nl/bjecalc/index.aspx?_ga=2.251519555.434270046.1591627420-2092872154.1579003660" xr:uid="{0E330922-6A4A-4591-8E6C-04107ADA2806}"/>
    <hyperlink ref="E172" r:id="rId337" tooltip="Bestelinformatie ABB Connect" display="https://www.abbconnect.nl/details/index.aspx?id=2028438&amp;relatedProdLanguage=nl&amp;relatedProdCountry=nl" xr:uid="{85B0CB14-53DD-40AC-81C0-C4D587937867}"/>
    <hyperlink ref="E169" r:id="rId338" tooltip="Bestelinformatie ABB Connect" display="https://www.abbconnect.nl/details/index.aspx?id=2027185&amp;relatedProdLanguage=nl&amp;relatedProdCountry=nl" xr:uid="{89D532CE-5CCB-4C2E-9379-560EAB6B8EA5}"/>
    <hyperlink ref="D163" r:id="rId339" tooltip="Specificaties" display="https://www.busch-jaeger.nl/online-catalogus/detail/2CKA006200A0282" xr:uid="{3AB3664A-2141-482C-8420-4E4E36AC3448}"/>
    <hyperlink ref="D169" r:id="rId340" tooltip="Specificaties" display="https://www.busch-jaeger.nl/online-catalogus/detail/2CKA006710A0056" xr:uid="{897D5CE9-0D6F-4C94-9C20-5D6C7FBAFD15}"/>
    <hyperlink ref="D172" r:id="rId341" tooltip="Specificaties" display="https://www.busch-jaeger.nl/online-catalogus/detail/2CKA006710A0042" xr:uid="{17BCEFC6-DF39-48B7-AF6A-5238233A4342}"/>
    <hyperlink ref="D11" r:id="rId342" tooltip="Specificaties" display="https://www.busch-jaeger.nl/online-catalogus/detail/2CKA006200A0967" xr:uid="{C5382753-CD6D-417A-B5C4-AABEFB220412}"/>
    <hyperlink ref="E11" r:id="rId343" tooltip="Bestelinformatie ABB Connect" display="https://www.abbconnect.nl/details/index.aspx?id=2036946&amp;relatedProdLanguage=nl&amp;relatedProdCountry=nl" xr:uid="{05D1E5EF-C2EA-4C50-9440-8864BF7EF9B3}"/>
    <hyperlink ref="B363" r:id="rId344" display="https://www.youtube.com/playlist?list=PLRrIqKishFcARxa6AgFWyo6Q300UtGQvg" xr:uid="{B6BDD9BE-725B-4F71-B207-00D5434725A0}"/>
    <hyperlink ref="C363" r:id="rId345" xr:uid="{17E14469-D25A-4858-9A4F-FF7DB6C3BBBC}"/>
    <hyperlink ref="C361" r:id="rId346" xr:uid="{1B4F6616-6696-42CC-B46A-5CA4043C5095}"/>
    <hyperlink ref="C360" r:id="rId347" xr:uid="{76179396-17D3-4A72-8A9C-D30DA6F67C82}"/>
    <hyperlink ref="C359" r:id="rId348" xr:uid="{199AE45C-76B8-4A4E-AB1D-804B41E35DB3}"/>
    <hyperlink ref="C358" r:id="rId349" xr:uid="{C34B8C1D-240E-479D-AC0D-B823AC83FFC9}"/>
    <hyperlink ref="G358:H363" r:id="rId350" tooltip="Documentatie van Busch-free@home" display="chrome-extension://efaidnbmnnnibpcajpcglclefindmkaj/https:/library.e.abb.com/public/84f707c064d146f79edb683d092a7cc7/1SPC801562L3101_nl_A_Busch-free%40home smart home control.pdf?x-sign=HGHJutOTMdfpODqbH6quvLIlew22AR1XfRx4XdEoeT0HCz6PVY5S8EmOH0qlbQ1G" xr:uid="{033BF590-A05F-4A5A-A40D-C2EB742B5984}"/>
    <hyperlink ref="H341" r:id="rId351" tooltip="Download hier de brochure van de AK600 serie kasten." display="https://search.abb.com/library/Download.aspx?DocumentID=9AKK108468A0228&amp;LanguageCode=en&amp;DocumentPartId=&amp;Action=Launch&amp;_gl=1*1kdi3we*_gcl_aw*R0NMLjE3NjE1NTk5OTguQ2owS0NRandzUHpIQmhEQ0FSSXNBTGxXTkcwemV1R0NvZnRRR0kzdTgzcG9uT0swWk9NT2dZZmRWbVRJUERkWmItVFNSVXRVbVFRb1czRWFBcHBVRUFMd193Y0I.*_gcl_au*MTkyNjAwMDE5MS4xNzU3Njg0MzU5LjIwNDQyMDY2NjEuMTc2MjUwMzUzNC4xNzYyNTAzNTMz*_ga*NjkzMjExMzEwLjE3NDQ4ODIxNTY.*_ga_46ZFBRSZNM*czE3NjQwMTM2NjkkbzE3NSRnMSR0MTc2NDAxMzczNiRqNTUkbDAkaDA." xr:uid="{BF9307B6-9983-45DA-BED1-4DC056ABF407}"/>
    <hyperlink ref="H333" r:id="rId352" tooltip="Download hier de brochure van de ABB kasten en dozen!" display="https://search.abb.com/library/Download.aspx?DocumentID=9AKK106103A5896&amp;LanguageCode=nl&amp;DocumentPartId=&amp;Action=Launch&amp;_gl=1*6dg3it*_gcl_aw*R0NMLjE3NjE1NTk5OTguQ2owS0NRandzUHpIQmhEQ0FSSXNBTGxXTkcwemV1R0NvZnRRR0kzdTgzcG9uT0swWk9NT2dZZmRWbVRJUERkWmItVFNSVXRVbVFRb1czRWFBcHBVRUFMd193Y0I.*_gcl_au*MTkyNjAwMDE5MS4xNzU3Njg0MzU5LjIwNDQyMDY2NjEuMTc2MjUwMzUzNC4xNzYyNTAzNTMz*_ga*NjkzMjExMzEwLjE3NDQ4ODIxNTY.*_ga_46ZFBRSZNM*czE3NjQwMTM2NjkkbzE3NSRnMSR0MTc2NDAxNDEzNyRqNjAkbDAkaDA." xr:uid="{036E7313-9839-4D96-AD23-BE8C2F1E61EB}"/>
    <hyperlink ref="H332" r:id="rId353" tooltip="Stel zelf je groepkast samen via de Hafonorm Configurator!" display="https://hafonorm.configurator.nl.abb.com/" xr:uid="{C0B63B8B-ADF3-4B61-9110-AC02169C5E24}"/>
    <hyperlink ref="G260" r:id="rId354" location="/" tooltip="Gebruik de ABB Welcome 2-draads Configurator om uw systeem samen te stellen." display="https://new.welcome-configurator.mybuildings.abb.com/ - /" xr:uid="{8C57DF20-7CF6-4962-BAF0-9B7E81878E79}"/>
    <hyperlink ref="G308" r:id="rId355" location="/" tooltip="Gebruik de ABB Welcome IP Configurator om uw systeem samen te stellen." display="https://smart-ip-configurator.mybuildings.abb.com/ - /" xr:uid="{60C2E454-556A-4543-849E-5C12D7C577FF}"/>
    <hyperlink ref="B362" r:id="rId356" tooltip="Volg een Busch-free@home Training in Nieuwegein!" display="https://new.abb.com/benelux/nieuws/trainingen/busch-free@home-trainingen" xr:uid="{7A3FAF3A-9CB0-47FE-AACA-34571F7E74DF}"/>
    <hyperlink ref="C362" r:id="rId357" tooltip="Volg een Busch-free@home Training in Nieuwegein!" xr:uid="{D4C15125-CAD6-4750-A7E5-A2DDA647D1D2}"/>
    <hyperlink ref="E47" r:id="rId358" tooltip="Bestelinformatie ABB Connect" display="https://www.abbconnect.nl/Details/Index.aspx/2CKA006230A0001?languageCode=nl&amp;country=nl" xr:uid="{EDFDB45C-3241-47CD-96D6-010233513C99}"/>
    <hyperlink ref="D47" r:id="rId359" tooltip="Specificaties" display="https://new.abb.com/low-voltage/nl/producten/building-automation/product-range/abb-smart-ems" xr:uid="{FDEE8A56-584B-4B5B-A8DB-1670FEFDC688}"/>
    <hyperlink ref="D48" r:id="rId360" tooltip="Specificaties" display="https://www.abbconnect.nl/details/index.aspx?id=1623030&amp;relatedProdLanguage=nl&amp;relatedProdCountry=nl" xr:uid="{7A3218B5-F501-4DEF-AF18-C2CDF1BF7B26}"/>
    <hyperlink ref="E48" r:id="rId361" tooltip="Bestelinformatie ABB Connect" display="https://www.abbconnect.nl/details/index.aspx?id=1623030&amp;relatedProdLanguage=nl&amp;relatedProdCountry=nl" xr:uid="{BE257A74-B1CE-4A2C-B187-81AC1F370D9F}"/>
    <hyperlink ref="E239" r:id="rId362" tooltip="Bestelinformatie ABB Connect" display="https://www.abbconnect.nl/details/index.aspx?id=1731270&amp;relatedProdLanguage=nl&amp;relatedProdCountry=nl" xr:uid="{4AD49E61-CD54-4AB3-B1D3-4F88D633A58D}"/>
    <hyperlink ref="E251" r:id="rId363" tooltip="Bestelinformatie ABB Connect" display="https://www.abbconnect.nl/details/index.aspx?id=1644969&amp;relatedProdLanguage=nl&amp;relatedProdCountry=nl" xr:uid="{424353D3-AA63-4DEC-8058-D8202E8BBD4B}"/>
    <hyperlink ref="D239" r:id="rId364" tooltip="Specificaties" display="https://www.busch-jaeger.nl/online-catalogus/detail/2TMA320050W0001" xr:uid="{6E4F5012-DCE6-4BF0-8C92-363EE09982F6}"/>
    <hyperlink ref="D240" r:id="rId365" tooltip="Specificaties" display="https://www.busch-jaeger.nl/online-catalogus/detail/2TMA320050B0001" xr:uid="{4AEEEA5A-7E89-454A-994C-A435E4B8CA17}"/>
    <hyperlink ref="D242" r:id="rId366" tooltip="Specificaties" display="https://www.busch-jaeger.nl/online-catalogus/detail/2TMA320161B0002" xr:uid="{3071BE0C-3CB2-4863-A367-59CD0DA81C87}"/>
    <hyperlink ref="D243" r:id="rId367" tooltip="Specificaties" display="https://www.busch-jaeger.nl/online-catalogus/detail/2TMA320161W0001" xr:uid="{E7CC7F6D-6A6D-4EAB-ADB6-7D413E3FAC74}"/>
    <hyperlink ref="D244" r:id="rId368" tooltip="Specificaties" display="https://www.busch-jaeger.nl/online-catalogus/detail/2TMA320161B0001" xr:uid="{B0472540-8831-4909-9B6C-DD0B75F9ACB0}"/>
    <hyperlink ref="E240" r:id="rId369" tooltip="Bestelinformatie ABB Connect" display="https://www.abbconnect.nl/details/index.aspx?id=1731271&amp;relatedProdLanguage=nl&amp;relatedProdCountry=nl" xr:uid="{18CF7BB4-B1B2-42E6-AD66-88F245D8DED5}"/>
    <hyperlink ref="E242" r:id="rId370" tooltip="Bestelinformatie ABB Connect" display="https://www.abbconnect.nl/details/index.aspx?id=1723438&amp;relatedProdLanguage=nl&amp;relatedProdCountry=nl" xr:uid="{2AB210D3-97F7-4570-A3AD-252FCE72F6BB}"/>
    <hyperlink ref="E243" r:id="rId371" tooltip="Bestelinformatie ABB Connect" display="https://www.abbconnect.nl/details/index.aspx?id=1723437&amp;relatedProdLanguage=nl&amp;relatedProdCountry=nl" xr:uid="{1304003F-0F30-4E66-85B1-A21AEF5DD225}"/>
    <hyperlink ref="E244" r:id="rId372" tooltip="Bestelinformatie ABB Connect" display="https://www.abbconnect.nl/details/index.aspx?id=1723439&amp;relatedProdLanguage=nl&amp;relatedProdCountry=nl" xr:uid="{E35D28DE-AC23-4BE3-BF4D-2F4D018E3BA7}"/>
    <hyperlink ref="E250" r:id="rId373" tooltip="Bestelinformatie ABB Connect" display="https://www.abbconnect.nl/details/index.aspx?id=1644972&amp;relatedProdLanguage=nl&amp;relatedProdCountry=nl" xr:uid="{914C5FCC-6543-4D1D-A69C-FC463E26D183}"/>
    <hyperlink ref="E253" r:id="rId374" tooltip="Bestelinformatie ABB Connect" display="https://www.abbconnect.nl/details/index.aspx?id=1725986&amp;relatedProdLanguage=nl&amp;relatedProdCountry=nl" xr:uid="{DB2C6491-B50D-4E5A-AD1C-BD5F28A746D3}"/>
    <hyperlink ref="E254" r:id="rId375" tooltip="Bestelinformatie ABB Connect" display="https://www.abbconnect.nl/details/index.aspx?id=1644979&amp;relatedProdLanguage=nl&amp;relatedProdCountry=nl" xr:uid="{8C33BD1A-BE40-4DE8-B484-B9A9EDCA238A}"/>
    <hyperlink ref="E255" r:id="rId376" tooltip="Bestelinformatie ABB Connect" display="https://www.abbconnect.nl/details/index.aspx?id=1644978&amp;relatedProdLanguage=nl&amp;relatedProdCountry=nl" xr:uid="{0537BBAA-A955-49E1-A1C8-F86C62A6EDDC}"/>
    <hyperlink ref="E257" r:id="rId377" tooltip="Bestelinformatie ABB Connect" display="https://www.abbconnect.nl/details/index.aspx?id=1644952&amp;relatedProdLanguage=nl&amp;relatedProdCountry=nl" xr:uid="{48D19C4E-C45F-485D-ACCA-33A21B8FF8E6}"/>
    <hyperlink ref="E258" r:id="rId378" tooltip="Bestelinformatie ABB Connect" display="https://www.abbconnect.nl/details/index.aspx?id=1644951&amp;relatedProdLanguage=nl&amp;relatedProdCountry=nl" xr:uid="{7D907B8C-EAAA-423C-8897-EB1755D084A9}"/>
    <hyperlink ref="D250" r:id="rId379" tooltip="Specificaties" display="https://www.busch-jaeger.nl/online-catalogus/detail/2TMA310050W0001" xr:uid="{6583CD6F-A1FC-4BD3-9B4E-C4415152546E}"/>
    <hyperlink ref="D251" r:id="rId380" tooltip="Specificaties" display="https://www.busch-jaeger.nl/online-catalogus/detail/2TMA310050B0002" xr:uid="{78DDCBC4-352E-46E4-B328-7914A1099F6E}"/>
    <hyperlink ref="D253" r:id="rId381" tooltip="Specificaties" display="https://www.busch-jaeger.nl/online-catalogus/detail/2CKA006136A0211" xr:uid="{83B7F9C1-3FCD-4DF4-8DDD-082DE7146EA8}"/>
    <hyperlink ref="D254" r:id="rId382" tooltip="Specificaties" display="https://www.busch-jaeger.nl/online-catalogus/detail/2TMA310161W0001" xr:uid="{CADCB415-3551-47F1-94D1-02840278DCA5}"/>
    <hyperlink ref="D255" r:id="rId383" tooltip="Specificaties" display="https://www.busch-jaeger.nl/online-catalogus/detail/2TMA310161B0001" xr:uid="{B1D34514-3AAF-4631-846C-6A8F6F4E8C6C}"/>
    <hyperlink ref="D257" r:id="rId384" tooltip="Specificaties" display="https://www.abbconnect.nl/details/index.aspx?id=1644952&amp;relatedProdLanguage=nl&amp;relatedProdCountry=nl" xr:uid="{E408B6EA-F266-42AF-93B3-13DEEE2D8695}"/>
    <hyperlink ref="D258" r:id="rId385" tooltip="Specificaties" display="https://www.abbconnect.nl/details/index.aspx?id=1644951&amp;relatedProdLanguage=nl&amp;relatedProdCountry=nl" xr:uid="{23841780-5E1B-443C-A403-6CEF7C6939B1}"/>
    <hyperlink ref="D335" r:id="rId386" tooltip="Specificaties" display="https://www.abbconnect.nl/details/index.aspx?id=1724993&amp;relatedProdLanguage=nl&amp;relatedProdCountry=nl" xr:uid="{825A143F-C0A8-4E8B-9B29-3BFDBA25D56A}"/>
    <hyperlink ref="D336" r:id="rId387" tooltip="Specificaties" display="https://www.abbconnect.nl/details/index.aspx?id=1724992&amp;relatedProdLanguage=nl&amp;relatedProdCountry=nl" xr:uid="{106A5A97-9BD5-4497-96BB-98763DE1DE34}"/>
    <hyperlink ref="D337" r:id="rId388" tooltip="Specificaties" display="https://www.abbconnect.nl/details/index.aspx?id=1724991&amp;relatedProdLanguage=nl&amp;relatedProdCountry=nl" xr:uid="{A8ECB1A7-72AE-48C8-B03A-F53D72528AE5}"/>
    <hyperlink ref="D338" r:id="rId389" tooltip="Specificaties" display="https://www.abbconnect.nl/details/index.aspx?id=1724990&amp;relatedProdLanguage=nl&amp;relatedProdCountry=nl" xr:uid="{3E586141-92B0-4828-984A-3E854A2C106E}"/>
    <hyperlink ref="D339" r:id="rId390" tooltip="Specificaties" display="https://www.abbconnect.nl/details/index.aspx?id=1724989&amp;relatedProdLanguage=nl&amp;relatedProdCountry=nl" xr:uid="{E5C13084-54E3-4049-AF2C-B5BAF3420B1B}"/>
    <hyperlink ref="E335" r:id="rId391" tooltip="Bestelinformatie ABB Connect (alleen van 914)" display="https://www.abbconnect.nl/details/index.aspx?id=1724993&amp;relatedProdLanguage=nl&amp;relatedProdCountry=nl" xr:uid="{2C982B8A-85DB-4D79-8F3B-7C5D91473DD9}"/>
    <hyperlink ref="E336" r:id="rId392" tooltip="Bestelinformatie ABB Connect (alleen van 914)" display="https://www.abbconnect.nl/details/index.aspx?id=1724992&amp;relatedProdLanguage=nl&amp;relatedProdCountry=nl" xr:uid="{E4E1F755-A0BF-4CCA-ADD1-B030844D83BA}"/>
    <hyperlink ref="E337" r:id="rId393" tooltip="Bestelinformatie ABB Connect (alleen van 914)" display="https://www.abbconnect.nl/details/index.aspx?id=1724991&amp;relatedProdLanguage=nl&amp;relatedProdCountry=nl" xr:uid="{EA071507-41B1-405D-8D1C-396A903E6F80}"/>
    <hyperlink ref="E338" r:id="rId394" tooltip="Bestelinformatie ABB Connect (alleen van 914)" display="https://www.abbconnect.nl/details/index.aspx?id=1724990&amp;relatedProdLanguage=nl&amp;relatedProdCountry=nl" xr:uid="{058FAF64-6816-4308-B6AD-7F9490EE1ACE}"/>
    <hyperlink ref="E339" r:id="rId395" tooltip="Bestelinformatie ABB Connect (alleen van 914)" display="https://www.abbconnect.nl/details/index.aspx?id=1724989&amp;relatedProdLanguage=nl&amp;relatedProdCountry=nl" xr:uid="{48F4CC71-260A-44E9-B985-892E510B9692}"/>
  </hyperlinks>
  <pageMargins left="0.39370078740157483" right="0.39370078740157483" top="0.51181102362204722" bottom="0.51181102362204722" header="0.31496062992125984" footer="0.31496062992125984"/>
  <pageSetup fitToHeight="0" orientation="landscape" r:id="rId396"/>
  <headerFooter>
    <oddFooter xml:space="preserve">&amp;L&amp;"Verdana,Standaard"&amp;6Busch-free@home Calculatietool 2026&amp;C&amp;"Verdana,Standaard"&amp;6Prijswijzigingen voorbehouden - Brutoprijzen exclusief BTW - Print datum &amp;D&amp;R&amp;"Verdana,Standaard"&amp;6Pagina &amp;P van &amp;N </oddFooter>
  </headerFooter>
  <rowBreaks count="7" manualBreakCount="7">
    <brk id="49" max="16383" man="1"/>
    <brk id="103" max="16383" man="1"/>
    <brk id="151" max="16383" man="1"/>
    <brk id="187" max="16383" man="1"/>
    <brk id="223" max="16383" man="1"/>
    <brk id="261" max="16383" man="1"/>
    <brk id="342" max="16383" man="1"/>
  </rowBreaks>
  <ignoredErrors>
    <ignoredError sqref="J272:K272 F284 J14:K14 I109 I116 I169 A169 A172 A11" formula="1"/>
  </ignoredErrors>
  <legacyDrawing r:id="rId397"/>
  <extLst>
    <ext xmlns:x14="http://schemas.microsoft.com/office/spreadsheetml/2009/9/main" uri="{CCE6A557-97BC-4b89-ADB6-D9C93CAAB3DF}">
      <x14:dataValidations xmlns:xm="http://schemas.microsoft.com/office/excel/2006/main" count="81">
        <x14:dataValidation type="list" allowBlank="1" showInputMessage="1" showErrorMessage="1" xr:uid="{78930E9B-8765-4EAC-A7AB-D7DCCC0D0F78}">
          <x14:formula1>
            <xm:f>Prijslijst!$B$438:$B$439</xm:f>
          </x14:formula1>
          <xm:sqref>C279</xm:sqref>
        </x14:dataValidation>
        <x14:dataValidation type="list" allowBlank="1" showInputMessage="1" showErrorMessage="1" xr:uid="{E2B9C164-AEC6-42FD-8767-A47325F7694E}">
          <x14:formula1>
            <xm:f>Prijslijst!$B$440:$B$441</xm:f>
          </x14:formula1>
          <xm:sqref>C280</xm:sqref>
        </x14:dataValidation>
        <x14:dataValidation type="list" allowBlank="1" showInputMessage="1" showErrorMessage="1" xr:uid="{F8CF6619-6EBA-407D-BB21-5F4FFDA622DE}">
          <x14:formula1>
            <xm:f>Prijslijst!$B$442:$B$443</xm:f>
          </x14:formula1>
          <xm:sqref>C281</xm:sqref>
        </x14:dataValidation>
        <x14:dataValidation type="list" allowBlank="1" showInputMessage="1" showErrorMessage="1" xr:uid="{6B291184-F267-44DF-B60D-7E20A03A381D}">
          <x14:formula1>
            <xm:f>Prijslijst!$B$444:$B$445</xm:f>
          </x14:formula1>
          <xm:sqref>C282:C283</xm:sqref>
        </x14:dataValidation>
        <x14:dataValidation type="list" allowBlank="1" showInputMessage="1" showErrorMessage="1" xr:uid="{7FE74A3D-4E4E-4F78-8952-DEE668E322D7}">
          <x14:formula1>
            <xm:f>Prijslijst!$B$28:$B$29</xm:f>
          </x14:formula1>
          <xm:sqref>C286</xm:sqref>
        </x14:dataValidation>
        <x14:dataValidation type="list" allowBlank="1" showInputMessage="1" showErrorMessage="1" xr:uid="{E11B17C1-7EE5-4E21-8C4A-5375F7F1F59E}">
          <x14:formula1>
            <xm:f>Prijslijst!$B$30:$B$31</xm:f>
          </x14:formula1>
          <xm:sqref>C287</xm:sqref>
        </x14:dataValidation>
        <x14:dataValidation type="list" allowBlank="1" showInputMessage="1" showErrorMessage="1" xr:uid="{B89EE1B9-900B-4669-914C-8EC2432B5C9C}">
          <x14:formula1>
            <xm:f>Prijslijst!$B$446:$B$447</xm:f>
          </x14:formula1>
          <xm:sqref>C289</xm:sqref>
        </x14:dataValidation>
        <x14:dataValidation type="list" allowBlank="1" showInputMessage="1" showErrorMessage="1" xr:uid="{73CD6494-4462-444A-A2C2-8366A00CE324}">
          <x14:formula1>
            <xm:f>Prijslijst!$B$33:$B$34</xm:f>
          </x14:formula1>
          <xm:sqref>C291</xm:sqref>
        </x14:dataValidation>
        <x14:dataValidation type="list" allowBlank="1" showInputMessage="1" showErrorMessage="1" xr:uid="{042AA681-096A-49CE-B3C5-30BCDD06B56B}">
          <x14:formula1>
            <xm:f>Prijslijst!$G$65:$G$75</xm:f>
          </x14:formula1>
          <xm:sqref>F82</xm:sqref>
        </x14:dataValidation>
        <x14:dataValidation type="list" allowBlank="1" showInputMessage="1" showErrorMessage="1" xr:uid="{4781D6E5-B7A2-4426-BB41-B35A86975458}">
          <x14:formula1>
            <xm:f>Prijslijst!$G$46:$G$56</xm:f>
          </x14:formula1>
          <xm:sqref>F83</xm:sqref>
        </x14:dataValidation>
        <x14:dataValidation type="list" allowBlank="1" showInputMessage="1" showErrorMessage="1" xr:uid="{A3A4FF66-9910-493D-A3A7-45417AC4A865}">
          <x14:formula1>
            <xm:f>Prijslijst!$G$482:$G$493</xm:f>
          </x14:formula1>
          <xm:sqref>F94</xm:sqref>
        </x14:dataValidation>
        <x14:dataValidation type="list" allowBlank="1" showInputMessage="1" showErrorMessage="1" xr:uid="{89942D33-A2A5-4534-B530-43BFD039C466}">
          <x14:formula1>
            <xm:f>Prijslijst!$G$494:$G$505</xm:f>
          </x14:formula1>
          <xm:sqref>F95</xm:sqref>
        </x14:dataValidation>
        <x14:dataValidation type="list" allowBlank="1" showInputMessage="1" showErrorMessage="1" xr:uid="{1481F5C4-515F-4994-A455-4A596FFADF37}">
          <x14:formula1>
            <xm:f>Prijslijst!$G$506:$G$517</xm:f>
          </x14:formula1>
          <xm:sqref>F96</xm:sqref>
        </x14:dataValidation>
        <x14:dataValidation type="list" allowBlank="1" showInputMessage="1" showErrorMessage="1" xr:uid="{756EBB60-9893-4FE4-9E39-755166D05B03}">
          <x14:formula1>
            <xm:f>Prijslijst!$G$518:$G$529</xm:f>
          </x14:formula1>
          <xm:sqref>F97</xm:sqref>
        </x14:dataValidation>
        <x14:dataValidation type="list" allowBlank="1" showInputMessage="1" showErrorMessage="1" xr:uid="{548BB94B-7F45-4EB6-BCB9-952AA13A792C}">
          <x14:formula1>
            <xm:f>Prijslijst!$G$453:$G$464</xm:f>
          </x14:formula1>
          <xm:sqref>F98</xm:sqref>
        </x14:dataValidation>
        <x14:dataValidation type="list" allowBlank="1" showInputMessage="1" showErrorMessage="1" xr:uid="{77861E06-9680-4AC7-BFF1-DF044FB952BB}">
          <x14:formula1>
            <xm:f>Prijslijst!$G$465:$G$476</xm:f>
          </x14:formula1>
          <xm:sqref>F99</xm:sqref>
        </x14:dataValidation>
        <x14:dataValidation type="list" allowBlank="1" showInputMessage="1" showErrorMessage="1" xr:uid="{16D11A19-B301-4A26-B7B6-977952864E26}">
          <x14:formula1>
            <xm:f>Prijslijst!$G$477:$G$481</xm:f>
          </x14:formula1>
          <xm:sqref>F100</xm:sqref>
        </x14:dataValidation>
        <x14:dataValidation type="list" allowBlank="1" showInputMessage="1" showErrorMessage="1" xr:uid="{7B6F9C1A-0F35-42BE-8F90-662A30FCD0FA}">
          <x14:formula1>
            <xm:f>Prijslijst!$G$540:$G$543</xm:f>
          </x14:formula1>
          <xm:sqref>F115</xm:sqref>
        </x14:dataValidation>
        <x14:dataValidation type="list" allowBlank="1" showInputMessage="1" showErrorMessage="1" xr:uid="{535EA319-AAAD-4575-83AA-4133115ACE97}">
          <x14:formula1>
            <xm:f>Prijslijst!$G$552:$G$555</xm:f>
          </x14:formula1>
          <xm:sqref>F114</xm:sqref>
        </x14:dataValidation>
        <x14:dataValidation type="list" allowBlank="1" showInputMessage="1" showErrorMessage="1" xr:uid="{4381C657-0558-4AB0-A048-19095CC87B94}">
          <x14:formula1>
            <xm:f>Prijslijst!$G$568:$G$571</xm:f>
          </x14:formula1>
          <xm:sqref>F107</xm:sqref>
        </x14:dataValidation>
        <x14:dataValidation type="list" allowBlank="1" showInputMessage="1" showErrorMessage="1" xr:uid="{088DEF9D-FF00-46D4-8AD4-7A470CA94565}">
          <x14:formula1>
            <xm:f>Prijslijst!$G$564:$G$567</xm:f>
          </x14:formula1>
          <xm:sqref>F108</xm:sqref>
        </x14:dataValidation>
        <x14:dataValidation type="list" allowBlank="1" showInputMessage="1" showErrorMessage="1" xr:uid="{2A18EB82-BA8D-47ED-806B-BF60B0143FE8}">
          <x14:formula1>
            <xm:f>Prijslijst!$G$576:$G$579</xm:f>
          </x14:formula1>
          <xm:sqref>F109</xm:sqref>
        </x14:dataValidation>
        <x14:dataValidation type="list" allowBlank="1" showInputMessage="1" showErrorMessage="1" xr:uid="{D693F2BB-9F71-4DD9-B0A5-396A21A5174E}">
          <x14:formula1>
            <xm:f>Prijslijst!$G$572:$G$575</xm:f>
          </x14:formula1>
          <xm:sqref>F110</xm:sqref>
        </x14:dataValidation>
        <x14:dataValidation type="list" allowBlank="1" showInputMessage="1" showErrorMessage="1" xr:uid="{E4BFCC39-7BEE-47DB-B759-184991132F5F}">
          <x14:formula1>
            <xm:f>Prijslijst!$G$560:$G$563</xm:f>
          </x14:formula1>
          <xm:sqref>F111</xm:sqref>
        </x14:dataValidation>
        <x14:dataValidation type="list" allowBlank="1" showInputMessage="1" showErrorMessage="1" xr:uid="{85795B63-729F-45A7-B73A-038146AFAC72}">
          <x14:formula1>
            <xm:f>Prijslijst!$G$556:$G$559</xm:f>
          </x14:formula1>
          <xm:sqref>F112</xm:sqref>
        </x14:dataValidation>
        <x14:dataValidation type="list" allowBlank="1" showInputMessage="1" showErrorMessage="1" xr:uid="{ABD1C223-1E30-4BAC-996A-CF8CDF7C6DD0}">
          <x14:formula1>
            <xm:f>Prijslijst!$G$587:$G$590</xm:f>
          </x14:formula1>
          <xm:sqref>F116</xm:sqref>
        </x14:dataValidation>
        <x14:dataValidation type="list" allowBlank="1" showInputMessage="1" showErrorMessage="1" xr:uid="{B804A3CF-A63B-4069-B930-B92D7FC77869}">
          <x14:formula1>
            <xm:f>Prijslijst!$G$595:$G$598</xm:f>
          </x14:formula1>
          <xm:sqref>F117</xm:sqref>
        </x14:dataValidation>
        <x14:dataValidation type="list" allowBlank="1" showInputMessage="1" showErrorMessage="1" xr:uid="{EF058331-4BE9-44C9-8389-B900D7744B59}">
          <x14:formula1>
            <xm:f>Prijslijst!$G$591:$G$594</xm:f>
          </x14:formula1>
          <xm:sqref>F118</xm:sqref>
        </x14:dataValidation>
        <x14:dataValidation type="list" allowBlank="1" showInputMessage="1" showErrorMessage="1" xr:uid="{AD4113C2-11D8-4633-8132-DA502A0BD4E5}">
          <x14:formula1>
            <xm:f>Prijslijst!$G$583:$G$586</xm:f>
          </x14:formula1>
          <xm:sqref>F119</xm:sqref>
        </x14:dataValidation>
        <x14:dataValidation type="list" allowBlank="1" showInputMessage="1" showErrorMessage="1" xr:uid="{8119A951-93BB-4FD1-ADF1-0CEE1F61F878}">
          <x14:formula1>
            <xm:f>Prijslijst!$G$599:$G$602</xm:f>
          </x14:formula1>
          <xm:sqref>F120</xm:sqref>
        </x14:dataValidation>
        <x14:dataValidation type="list" allowBlank="1" showInputMessage="1" showErrorMessage="1" xr:uid="{308C8C8D-EA25-4037-AB28-7BD1F60C3439}">
          <x14:formula1>
            <xm:f>Prijslijst!$G$424:$G$428</xm:f>
          </x14:formula1>
          <xm:sqref>F143</xm:sqref>
        </x14:dataValidation>
        <x14:dataValidation type="list" allowBlank="1" showInputMessage="1" showErrorMessage="1" xr:uid="{C69737C9-D539-4A6F-9F28-041B5036EDD5}">
          <x14:formula1>
            <xm:f>Prijslijst!$G$313:$G$317</xm:f>
          </x14:formula1>
          <xm:sqref>F144</xm:sqref>
        </x14:dataValidation>
        <x14:dataValidation type="list" allowBlank="1" showInputMessage="1" showErrorMessage="1" xr:uid="{36E8B00D-FD6D-4DF6-AA64-13309A8037F4}">
          <x14:formula1>
            <xm:f>Prijslijst!$G$405:$G$409</xm:f>
          </x14:formula1>
          <xm:sqref>F146</xm:sqref>
        </x14:dataValidation>
        <x14:dataValidation type="list" allowBlank="1" showInputMessage="1" showErrorMessage="1" xr:uid="{EC64C70A-6717-4B53-9EDC-A5EF71698F3F}">
          <x14:formula1>
            <xm:f>Prijslijst!$G$410:$G$414</xm:f>
          </x14:formula1>
          <xm:sqref>F147</xm:sqref>
        </x14:dataValidation>
        <x14:dataValidation type="list" allowBlank="1" showInputMessage="1" showErrorMessage="1" xr:uid="{CE55CB38-95F1-428A-9CD9-039144999C1E}">
          <x14:formula1>
            <xm:f>Prijslijst!$G$324:$G$337</xm:f>
          </x14:formula1>
          <xm:sqref>F165</xm:sqref>
        </x14:dataValidation>
        <x14:dataValidation type="list" allowBlank="1" showInputMessage="1" showErrorMessage="1" xr:uid="{3DC0FDA0-B24F-4C48-AC2D-8A189F538FF0}">
          <x14:formula1>
            <xm:f>Prijslijst!$G$338:$G$351</xm:f>
          </x14:formula1>
          <xm:sqref>F166</xm:sqref>
        </x14:dataValidation>
        <x14:dataValidation type="list" allowBlank="1" showInputMessage="1" showErrorMessage="1" xr:uid="{C9AE75F8-FFB5-4918-A52F-46DFD0335FF4}">
          <x14:formula1>
            <xm:f>Prijslijst!$G$62:$G$63</xm:f>
          </x14:formula1>
          <xm:sqref>F178</xm:sqref>
        </x14:dataValidation>
        <x14:dataValidation type="list" allowBlank="1" showInputMessage="1" showErrorMessage="1" xr:uid="{682F9048-FBF1-499D-B301-AF6AD6FFD325}">
          <x14:formula1>
            <xm:f>Prijslijst!$G$59:$G$61</xm:f>
          </x14:formula1>
          <xm:sqref>F180</xm:sqref>
        </x14:dataValidation>
        <x14:dataValidation type="list" allowBlank="1" showInputMessage="1" showErrorMessage="1" xr:uid="{244FE03B-CE7C-4C88-B4A9-4747AABFEBBA}">
          <x14:formula1>
            <xm:f>Prijslijst!$G$77:$G$90</xm:f>
          </x14:formula1>
          <xm:sqref>F191</xm:sqref>
        </x14:dataValidation>
        <x14:dataValidation type="list" allowBlank="1" showInputMessage="1" showErrorMessage="1" xr:uid="{831367FF-E85C-44D5-9A18-B5961EC80868}">
          <x14:formula1>
            <xm:f>Prijslijst!$G$91:$G$104</xm:f>
          </x14:formula1>
          <xm:sqref>F192</xm:sqref>
        </x14:dataValidation>
        <x14:dataValidation type="list" allowBlank="1" showInputMessage="1" showErrorMessage="1" xr:uid="{D940727D-88C7-4036-A402-C563F9C9916C}">
          <x14:formula1>
            <xm:f>Prijslijst!$G$147:$G$160</xm:f>
          </x14:formula1>
          <xm:sqref>F194</xm:sqref>
        </x14:dataValidation>
        <x14:dataValidation type="list" allowBlank="1" showInputMessage="1" showErrorMessage="1" xr:uid="{270B8162-235A-445F-BE7D-1884EB3C1D4D}">
          <x14:formula1>
            <xm:f>Prijslijst!$G$161:$G$174</xm:f>
          </x14:formula1>
          <xm:sqref>F195</xm:sqref>
        </x14:dataValidation>
        <x14:dataValidation type="list" allowBlank="1" showInputMessage="1" showErrorMessage="1" xr:uid="{BC5DBC15-DEB3-4399-B3C0-5C5601E554A6}">
          <x14:formula1>
            <xm:f>Prijslijst!$G$2:$G$15</xm:f>
          </x14:formula1>
          <xm:sqref>F198</xm:sqref>
        </x14:dataValidation>
        <x14:dataValidation type="list" allowBlank="1" showInputMessage="1" showErrorMessage="1" xr:uid="{1AB2DB8F-81AC-4672-9A4A-1538750224C4}">
          <x14:formula1>
            <xm:f>Prijslijst!$G$259:$G$272</xm:f>
          </x14:formula1>
          <xm:sqref>F197</xm:sqref>
        </x14:dataValidation>
        <x14:dataValidation type="list" allowBlank="1" showInputMessage="1" showErrorMessage="1" xr:uid="{F9B2FB6C-E215-4AED-85F8-6C66CCC886A3}">
          <x14:formula1>
            <xm:f>Prijslijst!$G$273:$G$283</xm:f>
          </x14:formula1>
          <xm:sqref>F199</xm:sqref>
        </x14:dataValidation>
        <x14:dataValidation type="list" allowBlank="1" showInputMessage="1" showErrorMessage="1" xr:uid="{D1279171-71A9-4B63-A941-FE47599A2E78}">
          <x14:formula1>
            <xm:f>Prijslijst!$G$105:$G$118</xm:f>
          </x14:formula1>
          <xm:sqref>F201</xm:sqref>
        </x14:dataValidation>
        <x14:dataValidation type="list" allowBlank="1" showInputMessage="1" showErrorMessage="1" xr:uid="{84DF2B5B-B314-4FE1-B5BC-A62224935A34}">
          <x14:formula1>
            <xm:f>Prijslijst!$G$119:$G$132</xm:f>
          </x14:formula1>
          <xm:sqref>F202</xm:sqref>
        </x14:dataValidation>
        <x14:dataValidation type="list" allowBlank="1" showInputMessage="1" showErrorMessage="1" xr:uid="{54274706-424A-40D4-ADEC-9F560D0A4C6C}">
          <x14:formula1>
            <xm:f>Prijslijst!$G$133:$G$146</xm:f>
          </x14:formula1>
          <xm:sqref>F203</xm:sqref>
        </x14:dataValidation>
        <x14:dataValidation type="list" allowBlank="1" showInputMessage="1" showErrorMessage="1" xr:uid="{3012A166-5861-4C27-A3AD-D32D82E0639C}">
          <x14:formula1>
            <xm:f>Prijslijst!$G$217:$G$230</xm:f>
          </x14:formula1>
          <xm:sqref>F205</xm:sqref>
        </x14:dataValidation>
        <x14:dataValidation type="list" allowBlank="1" showInputMessage="1" showErrorMessage="1" xr:uid="{5FD3CAED-4FBA-462D-B5D3-29FFECE9B8CA}">
          <x14:formula1>
            <xm:f>Prijslijst!$G$231:$G$244</xm:f>
          </x14:formula1>
          <xm:sqref>F206</xm:sqref>
        </x14:dataValidation>
        <x14:dataValidation type="list" allowBlank="1" showInputMessage="1" showErrorMessage="1" xr:uid="{EA698F64-0CB8-4D6E-A8D7-8E7C2E170786}">
          <x14:formula1>
            <xm:f>Prijslijst!$G$245:$G$258</xm:f>
          </x14:formula1>
          <xm:sqref>F207</xm:sqref>
        </x14:dataValidation>
        <x14:dataValidation type="list" allowBlank="1" showInputMessage="1" showErrorMessage="1" xr:uid="{D42F3196-5991-4CB9-B94D-3A25E1CAD2E5}">
          <x14:formula1>
            <xm:f>Prijslijst!$G$175:$G$188</xm:f>
          </x14:formula1>
          <xm:sqref>F209</xm:sqref>
        </x14:dataValidation>
        <x14:dataValidation type="list" allowBlank="1" showInputMessage="1" showErrorMessage="1" xr:uid="{E4803ADB-7A72-437D-B5AB-B8E5627E5DEC}">
          <x14:formula1>
            <xm:f>Prijslijst!$G$189:$G$202</xm:f>
          </x14:formula1>
          <xm:sqref>F210</xm:sqref>
        </x14:dataValidation>
        <x14:dataValidation type="list" allowBlank="1" showInputMessage="1" showErrorMessage="1" xr:uid="{AD676D4C-9242-4E21-ABA1-C5A147DBB4B6}">
          <x14:formula1>
            <xm:f>Prijslijst!$G$203:$G$216</xm:f>
          </x14:formula1>
          <xm:sqref>F211</xm:sqref>
        </x14:dataValidation>
        <x14:dataValidation type="list" allowBlank="1" showInputMessage="1" showErrorMessage="1" xr:uid="{AC2A29FD-6189-485C-83FA-184D847E50F1}">
          <x14:formula1>
            <xm:f>Prijslijst!$G$284:$G$297</xm:f>
          </x14:formula1>
          <xm:sqref>F213</xm:sqref>
        </x14:dataValidation>
        <x14:dataValidation type="list" allowBlank="1" showInputMessage="1" showErrorMessage="1" xr:uid="{ED40B81F-53AA-47BF-BDB0-4FC3FF17DEE4}">
          <x14:formula1>
            <xm:f>Prijslijst!$G$298:$G$311</xm:f>
          </x14:formula1>
          <xm:sqref>F214</xm:sqref>
        </x14:dataValidation>
        <x14:dataValidation type="list" allowBlank="1" showInputMessage="1" showErrorMessage="1" xr:uid="{20228178-05C2-48F9-9D20-F2ABC11B8558}">
          <x14:formula1>
            <xm:f>Prijslijst!$G$366:$G$370</xm:f>
          </x14:formula1>
          <xm:sqref>F216</xm:sqref>
        </x14:dataValidation>
        <x14:dataValidation type="list" allowBlank="1" showInputMessage="1" showErrorMessage="1" xr:uid="{FB803C07-B74F-4C98-8724-1EEEFAE0D684}">
          <x14:formula1>
            <xm:f>Prijslijst!$G$389:$G$393</xm:f>
          </x14:formula1>
          <xm:sqref>F217</xm:sqref>
        </x14:dataValidation>
        <x14:dataValidation type="list" allowBlank="1" showInputMessage="1" showErrorMessage="1" xr:uid="{6A43BDDB-B9F5-4585-957E-04F6048F5783}">
          <x14:formula1>
            <xm:f>Prijslijst!$G$378:$G$381</xm:f>
          </x14:formula1>
          <xm:sqref>F218</xm:sqref>
        </x14:dataValidation>
        <x14:dataValidation type="list" allowBlank="1" showInputMessage="1" showErrorMessage="1" xr:uid="{26410B12-90C5-4303-B490-B21220CA731A}">
          <x14:formula1>
            <xm:f>Prijslijst!$G$371:$G$377</xm:f>
          </x14:formula1>
          <xm:sqref>F220</xm:sqref>
        </x14:dataValidation>
        <x14:dataValidation type="list" allowBlank="1" showInputMessage="1" showErrorMessage="1" xr:uid="{F25F751A-B774-4339-9AC9-6810BB5754C5}">
          <x14:formula1>
            <xm:f>Prijslijst!$G$394:$G$400</xm:f>
          </x14:formula1>
          <xm:sqref>F221</xm:sqref>
        </x14:dataValidation>
        <x14:dataValidation type="list" allowBlank="1" showInputMessage="1" showErrorMessage="1" xr:uid="{A0BEA2DA-72C6-4A0B-AD42-2B107B885CF6}">
          <x14:formula1>
            <xm:f>Prijslijst!$G$382:$G$388</xm:f>
          </x14:formula1>
          <xm:sqref>F222</xm:sqref>
        </x14:dataValidation>
        <x14:dataValidation type="list" allowBlank="1" showInputMessage="1" showErrorMessage="1" xr:uid="{AE051D39-BDFF-482D-9CF9-19A5CF534B80}">
          <x14:formula1>
            <xm:f>Prijslijst!$G$607:$G$610</xm:f>
          </x14:formula1>
          <xm:sqref>F250</xm:sqref>
        </x14:dataValidation>
        <x14:dataValidation type="list" allowBlank="1" showInputMessage="1" showErrorMessage="1" xr:uid="{973E2492-5239-4D6D-947A-F2CD72BF2A8A}">
          <x14:formula1>
            <xm:f>Prijslijst!$G$611:$G$614</xm:f>
          </x14:formula1>
          <xm:sqref>F251</xm:sqref>
        </x14:dataValidation>
        <x14:dataValidation type="list" allowBlank="1" showInputMessage="1" showErrorMessage="1" xr:uid="{33099720-65B3-405B-9124-0C7C227E0831}">
          <x14:formula1>
            <xm:f>Prijslijst!$G$18:$G$21</xm:f>
          </x14:formula1>
          <xm:sqref>F269 F302</xm:sqref>
        </x14:dataValidation>
        <x14:dataValidation type="list" allowBlank="1" showInputMessage="1" showErrorMessage="1" xr:uid="{49D04AEE-6AD3-40B5-916B-09ECE8A9A8D1}">
          <x14:formula1>
            <xm:f>Prijslijst!$G$22:$G$23</xm:f>
          </x14:formula1>
          <xm:sqref>F273 F306</xm:sqref>
        </x14:dataValidation>
        <x14:dataValidation type="list" allowBlank="1" showInputMessage="1" showErrorMessage="1" xr:uid="{D5C87AE3-8ED0-4685-A0B1-1436E0644958}">
          <x14:formula1>
            <xm:f>Prijslijst!$G$25:$G$26</xm:f>
          </x14:formula1>
          <xm:sqref>F274:F275 F307</xm:sqref>
        </x14:dataValidation>
        <x14:dataValidation type="list" allowBlank="1" showInputMessage="1" showErrorMessage="1" xr:uid="{952D1EFE-1223-46AD-88D7-16C1D695731A}">
          <x14:formula1>
            <xm:f>Prijslijst!$G$438:$G$439</xm:f>
          </x14:formula1>
          <xm:sqref>F279</xm:sqref>
        </x14:dataValidation>
        <x14:dataValidation type="list" allowBlank="1" showInputMessage="1" showErrorMessage="1" xr:uid="{8EE7B00B-3C7A-4EFB-9756-82F750022F0D}">
          <x14:formula1>
            <xm:f>Prijslijst!$G$440:$G$441</xm:f>
          </x14:formula1>
          <xm:sqref>F280</xm:sqref>
        </x14:dataValidation>
        <x14:dataValidation type="list" allowBlank="1" showInputMessage="1" showErrorMessage="1" xr:uid="{6DBC1214-942E-47A8-A441-E8D9C8E853F2}">
          <x14:formula1>
            <xm:f>Prijslijst!$G$442:$G$443</xm:f>
          </x14:formula1>
          <xm:sqref>F281</xm:sqref>
        </x14:dataValidation>
        <x14:dataValidation type="list" allowBlank="1" showInputMessage="1" showErrorMessage="1" xr:uid="{3E37B7BA-76BE-437E-B934-7BFF74E012AB}">
          <x14:formula1>
            <xm:f>Prijslijst!$G$444:$G$445</xm:f>
          </x14:formula1>
          <xm:sqref>F282</xm:sqref>
        </x14:dataValidation>
        <x14:dataValidation type="list" allowBlank="1" showInputMessage="1" showErrorMessage="1" xr:uid="{B4AD9586-3E72-491A-9877-E582564D5D40}">
          <x14:formula1>
            <xm:f>Prijslijst!$G$446:$G$447</xm:f>
          </x14:formula1>
          <xm:sqref>F289</xm:sqref>
        </x14:dataValidation>
        <x14:dataValidation type="list" allowBlank="1" showInputMessage="1" showErrorMessage="1" xr:uid="{A9AED95D-3EFC-4AF4-B247-D816678F8131}">
          <x14:formula1>
            <xm:f>Prijslijst!$G$33:$G$34</xm:f>
          </x14:formula1>
          <xm:sqref>F291</xm:sqref>
        </x14:dataValidation>
        <x14:dataValidation type="list" allowBlank="1" showInputMessage="1" showErrorMessage="1" xr:uid="{904A98F5-3941-4BD8-92B7-B34F9002825B}">
          <x14:formula1>
            <xm:f>Prijslijst!$G$826:$G$869</xm:f>
          </x14:formula1>
          <xm:sqref>F319:F320</xm:sqref>
        </x14:dataValidation>
        <x14:dataValidation type="list" allowBlank="1" showInputMessage="1" showErrorMessage="1" xr:uid="{D52C9435-675B-486E-A4FF-59121119E1DF}">
          <x14:formula1>
            <xm:f>Prijslijst!$G$776:$G$825</xm:f>
          </x14:formula1>
          <xm:sqref>F318</xm:sqref>
        </x14:dataValidation>
        <x14:dataValidation type="list" allowBlank="1" showInputMessage="1" showErrorMessage="1" xr:uid="{B6A568D5-B761-4701-BF5B-553316927448}">
          <x14:formula1>
            <xm:f>Prijslijst!$G$725:$G$775</xm:f>
          </x14:formula1>
          <xm:sqref>F317</xm:sqref>
        </x14:dataValidation>
        <x14:dataValidation type="list" allowBlank="1" showInputMessage="1" showErrorMessage="1" xr:uid="{7D60FE09-CD77-44B7-BCAB-D4DB1083D240}">
          <x14:formula1>
            <xm:f>Prijslijst!$G$674:$G$724</xm:f>
          </x14:formula1>
          <xm:sqref>F316</xm:sqref>
        </x14:dataValidation>
        <x14:dataValidation type="list" allowBlank="1" showInputMessage="1" showErrorMessage="1" xr:uid="{A27BB0B4-CF29-4144-ADBA-9E8C09A571D1}">
          <x14:formula1>
            <xm:f>Prijslijst!$G$623:$G$673</xm:f>
          </x14:formula1>
          <xm:sqref>F315</xm:sqref>
        </x14:dataValidation>
        <x14:dataValidation type="list" allowBlank="1" showInputMessage="1" showErrorMessage="1" xr:uid="{07D8C491-5FB3-44D6-8E14-410F117B42B2}">
          <x14:formula1>
            <xm:f>Prijslijst!$G$882:$G$885</xm:f>
          </x14:formula1>
          <xm:sqref>F59</xm:sqref>
        </x14:dataValidation>
        <x14:dataValidation type="list" allowBlank="1" showInputMessage="1" showErrorMessage="1" xr:uid="{DED44F0D-394D-4ABE-9882-DDB84631326B}">
          <x14:formula1>
            <xm:f>Prijslijst!$G$888:$G$889</xm:f>
          </x14:formula1>
          <xm:sqref>F60</xm:sqref>
        </x14:dataValidation>
        <x14:dataValidation type="list" allowBlank="1" showInputMessage="1" showErrorMessage="1" xr:uid="{BA4C36A5-CE8D-4EC5-97AB-A5666C94A361}">
          <x14:formula1>
            <xm:f>Prijslijst!$G$886:$G$887</xm:f>
          </x14:formula1>
          <xm:sqref>F61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35ED-6C86-45D0-8992-1F5592C5C47D}">
  <sheetPr>
    <tabColor theme="1"/>
  </sheetPr>
  <dimension ref="A1:I889"/>
  <sheetViews>
    <sheetView workbookViewId="0">
      <selection activeCell="G881" sqref="G881"/>
    </sheetView>
  </sheetViews>
  <sheetFormatPr defaultColWidth="8.61328125" defaultRowHeight="14.6" x14ac:dyDescent="0.4"/>
  <cols>
    <col min="1" max="1" width="17.07421875" style="10" bestFit="1" customWidth="1"/>
    <col min="2" max="2" width="29.84375" style="10" bestFit="1" customWidth="1"/>
    <col min="3" max="3" width="7.4609375" style="10" bestFit="1" customWidth="1"/>
    <col min="4" max="4" width="8.61328125" style="10"/>
    <col min="5" max="5" width="10" style="81" customWidth="1"/>
    <col min="6" max="6" width="8.61328125" style="10"/>
    <col min="7" max="7" width="89.921875" style="10" customWidth="1"/>
    <col min="8" max="8" width="17.07421875" style="10" bestFit="1" customWidth="1"/>
    <col min="9" max="9" width="3.53515625" style="75" customWidth="1"/>
    <col min="10" max="16384" width="8.61328125" style="10"/>
  </cols>
  <sheetData>
    <row r="1" spans="1:9" s="69" customFormat="1" ht="19" customHeight="1" x14ac:dyDescent="0.3">
      <c r="A1" s="66" t="s">
        <v>23</v>
      </c>
      <c r="B1" s="66" t="s">
        <v>26</v>
      </c>
      <c r="C1" s="66" t="s">
        <v>1254</v>
      </c>
      <c r="D1" s="66" t="s">
        <v>24</v>
      </c>
      <c r="E1" s="67" t="s">
        <v>25</v>
      </c>
      <c r="F1" s="66" t="s">
        <v>27</v>
      </c>
      <c r="G1" s="66" t="s">
        <v>2</v>
      </c>
      <c r="H1" s="66" t="s">
        <v>23</v>
      </c>
      <c r="I1" s="68"/>
    </row>
    <row r="2" spans="1:9" s="69" customFormat="1" ht="14.5" customHeight="1" x14ac:dyDescent="0.4">
      <c r="A2" s="70" t="s">
        <v>1338</v>
      </c>
      <c r="B2" s="70" t="s">
        <v>1351</v>
      </c>
      <c r="C2" s="71">
        <v>8.4499999999999993</v>
      </c>
      <c r="D2" s="70" t="s">
        <v>28</v>
      </c>
      <c r="E2" s="72">
        <v>20260101</v>
      </c>
      <c r="F2" s="73" t="s">
        <v>1167</v>
      </c>
      <c r="G2" s="70" t="s">
        <v>1584</v>
      </c>
      <c r="H2" s="70" t="s">
        <v>1338</v>
      </c>
      <c r="I2" s="68" t="e" vm="190">
        <v>#VALUE!</v>
      </c>
    </row>
    <row r="3" spans="1:9" s="69" customFormat="1" ht="14.5" customHeight="1" x14ac:dyDescent="0.4">
      <c r="A3" s="70" t="s">
        <v>1339</v>
      </c>
      <c r="B3" s="70" t="s">
        <v>1352</v>
      </c>
      <c r="C3" s="71">
        <v>8.15</v>
      </c>
      <c r="D3" s="70" t="s">
        <v>28</v>
      </c>
      <c r="E3" s="72">
        <v>20260101</v>
      </c>
      <c r="F3" s="73" t="s">
        <v>1167</v>
      </c>
      <c r="G3" s="70" t="s">
        <v>1585</v>
      </c>
      <c r="H3" s="70" t="s">
        <v>1339</v>
      </c>
      <c r="I3" s="68" t="e" vm="191">
        <v>#VALUE!</v>
      </c>
    </row>
    <row r="4" spans="1:9" s="69" customFormat="1" ht="14.5" customHeight="1" x14ac:dyDescent="0.4">
      <c r="A4" s="70" t="s">
        <v>1340</v>
      </c>
      <c r="B4" s="70" t="s">
        <v>1353</v>
      </c>
      <c r="C4" s="71">
        <v>16.8</v>
      </c>
      <c r="D4" s="70" t="s">
        <v>28</v>
      </c>
      <c r="E4" s="72">
        <v>20260101</v>
      </c>
      <c r="F4" s="73" t="s">
        <v>1167</v>
      </c>
      <c r="G4" s="70" t="s">
        <v>1586</v>
      </c>
      <c r="H4" s="70" t="s">
        <v>1340</v>
      </c>
      <c r="I4" s="68" t="e" vm="192">
        <v>#VALUE!</v>
      </c>
    </row>
    <row r="5" spans="1:9" s="69" customFormat="1" ht="14.5" customHeight="1" x14ac:dyDescent="0.4">
      <c r="A5" s="70" t="s">
        <v>1341</v>
      </c>
      <c r="B5" s="70" t="s">
        <v>1354</v>
      </c>
      <c r="C5" s="71">
        <v>21.8</v>
      </c>
      <c r="D5" s="70" t="s">
        <v>28</v>
      </c>
      <c r="E5" s="72">
        <v>20260101</v>
      </c>
      <c r="F5" s="73" t="s">
        <v>1167</v>
      </c>
      <c r="G5" s="70" t="s">
        <v>1587</v>
      </c>
      <c r="H5" s="70" t="s">
        <v>1341</v>
      </c>
      <c r="I5" s="68" t="e" vm="193">
        <v>#VALUE!</v>
      </c>
    </row>
    <row r="6" spans="1:9" s="69" customFormat="1" ht="14.5" customHeight="1" x14ac:dyDescent="0.4">
      <c r="A6" s="70" t="s">
        <v>1342</v>
      </c>
      <c r="B6" s="70" t="s">
        <v>1355</v>
      </c>
      <c r="C6" s="71">
        <v>21.8</v>
      </c>
      <c r="D6" s="70" t="s">
        <v>28</v>
      </c>
      <c r="E6" s="72">
        <v>20260101</v>
      </c>
      <c r="F6" s="73" t="s">
        <v>1167</v>
      </c>
      <c r="G6" s="70" t="s">
        <v>1588</v>
      </c>
      <c r="H6" s="70" t="s">
        <v>1342</v>
      </c>
      <c r="I6" s="68" t="e" vm="194">
        <v>#VALUE!</v>
      </c>
    </row>
    <row r="7" spans="1:9" s="69" customFormat="1" ht="14.5" customHeight="1" x14ac:dyDescent="0.4">
      <c r="A7" s="70" t="s">
        <v>1343</v>
      </c>
      <c r="B7" s="70" t="s">
        <v>1356</v>
      </c>
      <c r="C7" s="71">
        <v>17.3</v>
      </c>
      <c r="D7" s="70" t="s">
        <v>28</v>
      </c>
      <c r="E7" s="72">
        <v>20260101</v>
      </c>
      <c r="F7" s="73" t="s">
        <v>1167</v>
      </c>
      <c r="G7" s="70" t="s">
        <v>1589</v>
      </c>
      <c r="H7" s="70" t="s">
        <v>1343</v>
      </c>
      <c r="I7" s="68" t="e" vm="195">
        <v>#VALUE!</v>
      </c>
    </row>
    <row r="8" spans="1:9" s="69" customFormat="1" ht="14.5" customHeight="1" x14ac:dyDescent="0.4">
      <c r="A8" s="70" t="s">
        <v>1344</v>
      </c>
      <c r="B8" s="70" t="s">
        <v>1357</v>
      </c>
      <c r="C8" s="71">
        <v>10.5</v>
      </c>
      <c r="D8" s="70" t="s">
        <v>28</v>
      </c>
      <c r="E8" s="72">
        <v>20260101</v>
      </c>
      <c r="F8" s="73" t="s">
        <v>1167</v>
      </c>
      <c r="G8" s="70" t="s">
        <v>1590</v>
      </c>
      <c r="H8" s="70" t="s">
        <v>1344</v>
      </c>
      <c r="I8" s="68" t="e" vm="196">
        <v>#VALUE!</v>
      </c>
    </row>
    <row r="9" spans="1:9" s="69" customFormat="1" ht="14.5" customHeight="1" x14ac:dyDescent="0.4">
      <c r="A9" s="70" t="s">
        <v>1345</v>
      </c>
      <c r="B9" s="70" t="s">
        <v>1358</v>
      </c>
      <c r="C9" s="71">
        <v>24.6</v>
      </c>
      <c r="D9" s="70" t="s">
        <v>28</v>
      </c>
      <c r="E9" s="72">
        <v>20260101</v>
      </c>
      <c r="F9" s="73" t="s">
        <v>1167</v>
      </c>
      <c r="G9" s="70" t="s">
        <v>1591</v>
      </c>
      <c r="H9" s="70" t="s">
        <v>1345</v>
      </c>
      <c r="I9" s="68" t="e" vm="197">
        <v>#VALUE!</v>
      </c>
    </row>
    <row r="10" spans="1:9" s="69" customFormat="1" ht="14.5" customHeight="1" x14ac:dyDescent="0.4">
      <c r="A10" s="70" t="s">
        <v>1346</v>
      </c>
      <c r="B10" s="70" t="s">
        <v>1359</v>
      </c>
      <c r="C10" s="71">
        <v>10.5</v>
      </c>
      <c r="D10" s="70" t="s">
        <v>28</v>
      </c>
      <c r="E10" s="72">
        <v>20260101</v>
      </c>
      <c r="F10" s="73" t="s">
        <v>1167</v>
      </c>
      <c r="G10" s="70" t="s">
        <v>1592</v>
      </c>
      <c r="H10" s="70" t="s">
        <v>1346</v>
      </c>
      <c r="I10" s="68" t="e" vm="198">
        <v>#VALUE!</v>
      </c>
    </row>
    <row r="11" spans="1:9" s="69" customFormat="1" ht="14.5" customHeight="1" x14ac:dyDescent="0.4">
      <c r="A11" s="70" t="s">
        <v>1347</v>
      </c>
      <c r="B11" s="70" t="s">
        <v>1360</v>
      </c>
      <c r="C11" s="71">
        <v>35.799999999999997</v>
      </c>
      <c r="D11" s="70" t="s">
        <v>28</v>
      </c>
      <c r="E11" s="72">
        <v>20260101</v>
      </c>
      <c r="F11" s="73" t="s">
        <v>1167</v>
      </c>
      <c r="G11" s="70" t="s">
        <v>1593</v>
      </c>
      <c r="H11" s="70" t="s">
        <v>1347</v>
      </c>
      <c r="I11" s="68" t="e" vm="199">
        <v>#VALUE!</v>
      </c>
    </row>
    <row r="12" spans="1:9" s="69" customFormat="1" ht="14.5" customHeight="1" x14ac:dyDescent="0.4">
      <c r="A12" s="70" t="s">
        <v>1348</v>
      </c>
      <c r="B12" s="70" t="s">
        <v>1361</v>
      </c>
      <c r="C12" s="71">
        <v>17.899999999999999</v>
      </c>
      <c r="D12" s="70" t="s">
        <v>28</v>
      </c>
      <c r="E12" s="72">
        <v>20260101</v>
      </c>
      <c r="F12" s="73" t="s">
        <v>1167</v>
      </c>
      <c r="G12" s="70" t="s">
        <v>1594</v>
      </c>
      <c r="H12" s="70" t="s">
        <v>1348</v>
      </c>
      <c r="I12" s="68" t="e" vm="198">
        <v>#VALUE!</v>
      </c>
    </row>
    <row r="13" spans="1:9" s="69" customFormat="1" ht="14.5" customHeight="1" x14ac:dyDescent="0.4">
      <c r="A13" s="70" t="s">
        <v>1349</v>
      </c>
      <c r="B13" s="70" t="s">
        <v>1362</v>
      </c>
      <c r="C13" s="71">
        <v>17.899999999999999</v>
      </c>
      <c r="D13" s="70" t="s">
        <v>28</v>
      </c>
      <c r="E13" s="72">
        <v>20260101</v>
      </c>
      <c r="F13" s="73" t="s">
        <v>1167</v>
      </c>
      <c r="G13" s="70" t="s">
        <v>1595</v>
      </c>
      <c r="H13" s="70" t="s">
        <v>1349</v>
      </c>
      <c r="I13" s="68" t="e" vm="200">
        <v>#VALUE!</v>
      </c>
    </row>
    <row r="14" spans="1:9" s="69" customFormat="1" ht="14.5" customHeight="1" x14ac:dyDescent="0.4">
      <c r="A14" s="70" t="s">
        <v>1350</v>
      </c>
      <c r="B14" s="70" t="s">
        <v>1337</v>
      </c>
      <c r="C14" s="71">
        <v>8.15</v>
      </c>
      <c r="D14" s="70" t="s">
        <v>28</v>
      </c>
      <c r="E14" s="72">
        <v>20260101</v>
      </c>
      <c r="F14" s="73" t="s">
        <v>1167</v>
      </c>
      <c r="G14" s="70" t="s">
        <v>1596</v>
      </c>
      <c r="H14" s="70" t="s">
        <v>1350</v>
      </c>
      <c r="I14" s="68" t="e" vm="201">
        <v>#VALUE!</v>
      </c>
    </row>
    <row r="15" spans="1:9" s="69" customFormat="1" ht="14.5" customHeight="1" x14ac:dyDescent="0.4">
      <c r="A15" s="70" t="s">
        <v>2743</v>
      </c>
      <c r="B15" s="70" t="s">
        <v>1913</v>
      </c>
      <c r="C15" s="71">
        <v>15</v>
      </c>
      <c r="D15" s="70" t="s">
        <v>28</v>
      </c>
      <c r="E15" s="72">
        <v>20260101</v>
      </c>
      <c r="F15" s="73" t="s">
        <v>1167</v>
      </c>
      <c r="G15" s="70" t="s">
        <v>1869</v>
      </c>
      <c r="H15" s="70" t="s">
        <v>2743</v>
      </c>
      <c r="I15" s="68" t="e" vm="202">
        <v>#VALUE!</v>
      </c>
    </row>
    <row r="16" spans="1:9" x14ac:dyDescent="0.4">
      <c r="A16" s="70" t="s">
        <v>547</v>
      </c>
      <c r="B16" s="70" t="s">
        <v>548</v>
      </c>
      <c r="C16" s="74">
        <v>724</v>
      </c>
      <c r="D16" s="70" t="s">
        <v>28</v>
      </c>
      <c r="E16" s="72">
        <v>20260101</v>
      </c>
      <c r="F16" s="70" t="s">
        <v>231</v>
      </c>
      <c r="G16" s="70" t="s">
        <v>549</v>
      </c>
      <c r="H16" s="10" t="s">
        <v>547</v>
      </c>
      <c r="I16" s="75" t="e" vm="203">
        <v>#VALUE!</v>
      </c>
    </row>
    <row r="17" spans="1:9" x14ac:dyDescent="0.4">
      <c r="A17" s="70" t="s">
        <v>1039</v>
      </c>
      <c r="B17" s="70" t="s">
        <v>1040</v>
      </c>
      <c r="C17" s="74">
        <v>33.5</v>
      </c>
      <c r="D17" s="70" t="s">
        <v>28</v>
      </c>
      <c r="E17" s="72">
        <v>20260101</v>
      </c>
      <c r="F17" s="70" t="s">
        <v>966</v>
      </c>
      <c r="G17" s="70" t="s">
        <v>1041</v>
      </c>
      <c r="H17" s="10" t="s">
        <v>1039</v>
      </c>
      <c r="I17" s="75" t="e" vm="204">
        <v>#VALUE!</v>
      </c>
    </row>
    <row r="18" spans="1:9" x14ac:dyDescent="0.4">
      <c r="A18" s="70" t="s">
        <v>1025</v>
      </c>
      <c r="B18" s="70" t="s">
        <v>1026</v>
      </c>
      <c r="C18" s="74">
        <v>78.900000000000006</v>
      </c>
      <c r="D18" s="70" t="s">
        <v>28</v>
      </c>
      <c r="E18" s="72">
        <v>20260101</v>
      </c>
      <c r="F18" s="70" t="s">
        <v>966</v>
      </c>
      <c r="G18" s="70" t="s">
        <v>1410</v>
      </c>
      <c r="H18" s="10" t="s">
        <v>1025</v>
      </c>
      <c r="I18" s="75" t="e" vm="205">
        <v>#VALUE!</v>
      </c>
    </row>
    <row r="19" spans="1:9" x14ac:dyDescent="0.4">
      <c r="A19" s="70" t="s">
        <v>1048</v>
      </c>
      <c r="B19" s="70" t="s">
        <v>1049</v>
      </c>
      <c r="C19" s="74">
        <v>249</v>
      </c>
      <c r="D19" s="70" t="s">
        <v>28</v>
      </c>
      <c r="E19" s="72">
        <v>20260101</v>
      </c>
      <c r="F19" s="70" t="s">
        <v>966</v>
      </c>
      <c r="G19" s="70" t="s">
        <v>1411</v>
      </c>
      <c r="H19" s="10" t="s">
        <v>1048</v>
      </c>
      <c r="I19" s="75" t="e" vm="206">
        <v>#VALUE!</v>
      </c>
    </row>
    <row r="20" spans="1:9" x14ac:dyDescent="0.4">
      <c r="A20" s="70" t="s">
        <v>1023</v>
      </c>
      <c r="B20" s="70" t="s">
        <v>1024</v>
      </c>
      <c r="C20" s="74">
        <v>314</v>
      </c>
      <c r="D20" s="70" t="s">
        <v>28</v>
      </c>
      <c r="E20" s="72">
        <v>20260101</v>
      </c>
      <c r="F20" s="70" t="s">
        <v>966</v>
      </c>
      <c r="G20" s="70" t="s">
        <v>1412</v>
      </c>
      <c r="H20" s="10" t="s">
        <v>1023</v>
      </c>
      <c r="I20" s="75" t="e" vm="207">
        <v>#VALUE!</v>
      </c>
    </row>
    <row r="21" spans="1:9" x14ac:dyDescent="0.4">
      <c r="A21" s="70" t="s">
        <v>1017</v>
      </c>
      <c r="B21" s="70" t="s">
        <v>1018</v>
      </c>
      <c r="C21" s="74">
        <v>176</v>
      </c>
      <c r="D21" s="70" t="s">
        <v>28</v>
      </c>
      <c r="E21" s="72">
        <v>20260101</v>
      </c>
      <c r="F21" s="70" t="s">
        <v>966</v>
      </c>
      <c r="G21" s="70" t="s">
        <v>1413</v>
      </c>
      <c r="H21" s="10" t="s">
        <v>1017</v>
      </c>
      <c r="I21" s="75" t="e" vm="208">
        <v>#VALUE!</v>
      </c>
    </row>
    <row r="22" spans="1:9" x14ac:dyDescent="0.4">
      <c r="A22" s="70" t="s">
        <v>995</v>
      </c>
      <c r="B22" s="70" t="s">
        <v>996</v>
      </c>
      <c r="C22" s="74">
        <v>91.5</v>
      </c>
      <c r="D22" s="70" t="s">
        <v>28</v>
      </c>
      <c r="E22" s="72">
        <v>20260101</v>
      </c>
      <c r="F22" s="70" t="s">
        <v>965</v>
      </c>
      <c r="G22" s="70" t="s">
        <v>1399</v>
      </c>
      <c r="H22" s="10" t="s">
        <v>995</v>
      </c>
      <c r="I22" s="75" t="e" vm="209">
        <v>#VALUE!</v>
      </c>
    </row>
    <row r="23" spans="1:9" x14ac:dyDescent="0.4">
      <c r="A23" s="70" t="s">
        <v>1010</v>
      </c>
      <c r="B23" s="70" t="s">
        <v>1011</v>
      </c>
      <c r="C23" s="74">
        <v>91.5</v>
      </c>
      <c r="D23" s="70" t="s">
        <v>28</v>
      </c>
      <c r="E23" s="72">
        <v>20260101</v>
      </c>
      <c r="F23" s="70" t="s">
        <v>965</v>
      </c>
      <c r="G23" s="70" t="s">
        <v>1400</v>
      </c>
      <c r="H23" s="10" t="s">
        <v>1010</v>
      </c>
      <c r="I23" s="75" t="e" vm="210">
        <v>#VALUE!</v>
      </c>
    </row>
    <row r="24" spans="1:9" x14ac:dyDescent="0.4">
      <c r="A24" s="70" t="s">
        <v>999</v>
      </c>
      <c r="B24" s="70" t="s">
        <v>1000</v>
      </c>
      <c r="C24" s="74">
        <v>76.5</v>
      </c>
      <c r="D24" s="70" t="s">
        <v>28</v>
      </c>
      <c r="E24" s="72">
        <v>20260101</v>
      </c>
      <c r="F24" s="70" t="s">
        <v>965</v>
      </c>
      <c r="G24" s="70" t="s">
        <v>1403</v>
      </c>
      <c r="H24" s="10" t="s">
        <v>999</v>
      </c>
      <c r="I24" s="75" t="e" vm="211">
        <v>#VALUE!</v>
      </c>
    </row>
    <row r="25" spans="1:9" x14ac:dyDescent="0.4">
      <c r="A25" s="70" t="s">
        <v>997</v>
      </c>
      <c r="B25" s="70" t="s">
        <v>998</v>
      </c>
      <c r="C25" s="74">
        <v>91.5</v>
      </c>
      <c r="D25" s="70" t="s">
        <v>28</v>
      </c>
      <c r="E25" s="72">
        <v>20260101</v>
      </c>
      <c r="F25" s="70" t="s">
        <v>965</v>
      </c>
      <c r="G25" s="70" t="s">
        <v>1401</v>
      </c>
      <c r="H25" s="10" t="s">
        <v>997</v>
      </c>
      <c r="I25" s="75" t="e" vm="212">
        <v>#VALUE!</v>
      </c>
    </row>
    <row r="26" spans="1:9" x14ac:dyDescent="0.4">
      <c r="A26" s="70" t="s">
        <v>1012</v>
      </c>
      <c r="B26" s="70" t="s">
        <v>1013</v>
      </c>
      <c r="C26" s="74">
        <v>91.5</v>
      </c>
      <c r="D26" s="70" t="s">
        <v>28</v>
      </c>
      <c r="E26" s="72">
        <v>20260101</v>
      </c>
      <c r="F26" s="70" t="s">
        <v>965</v>
      </c>
      <c r="G26" s="70" t="s">
        <v>1402</v>
      </c>
      <c r="H26" s="10" t="s">
        <v>1012</v>
      </c>
      <c r="I26" s="75" t="e" vm="213">
        <v>#VALUE!</v>
      </c>
    </row>
    <row r="27" spans="1:9" x14ac:dyDescent="0.4">
      <c r="A27" s="70" t="s">
        <v>1006</v>
      </c>
      <c r="B27" s="70" t="s">
        <v>1007</v>
      </c>
      <c r="C27" s="74">
        <v>71.900000000000006</v>
      </c>
      <c r="D27" s="70" t="s">
        <v>28</v>
      </c>
      <c r="E27" s="72">
        <v>20260101</v>
      </c>
      <c r="F27" s="70" t="s">
        <v>966</v>
      </c>
      <c r="G27" s="70" t="s">
        <v>1839</v>
      </c>
      <c r="H27" s="10" t="s">
        <v>1006</v>
      </c>
      <c r="I27" s="75" t="e" vm="214">
        <v>#VALUE!</v>
      </c>
    </row>
    <row r="28" spans="1:9" x14ac:dyDescent="0.4">
      <c r="A28" s="70" t="s">
        <v>1001</v>
      </c>
      <c r="B28" s="70" t="s">
        <v>1002</v>
      </c>
      <c r="C28" s="74">
        <v>65.400000000000006</v>
      </c>
      <c r="D28" s="70" t="s">
        <v>28</v>
      </c>
      <c r="E28" s="72">
        <v>20260101</v>
      </c>
      <c r="F28" s="70" t="s">
        <v>966</v>
      </c>
      <c r="G28" s="70" t="s">
        <v>1840</v>
      </c>
      <c r="H28" s="10" t="s">
        <v>1001</v>
      </c>
      <c r="I28" s="75" t="e" vm="215">
        <v>#VALUE!</v>
      </c>
    </row>
    <row r="29" spans="1:9" x14ac:dyDescent="0.4">
      <c r="A29" s="70" t="s">
        <v>1019</v>
      </c>
      <c r="B29" s="70" t="s">
        <v>1020</v>
      </c>
      <c r="C29" s="74">
        <v>65.400000000000006</v>
      </c>
      <c r="D29" s="70" t="s">
        <v>28</v>
      </c>
      <c r="E29" s="72">
        <v>20260101</v>
      </c>
      <c r="F29" s="70" t="s">
        <v>966</v>
      </c>
      <c r="G29" s="70" t="s">
        <v>1841</v>
      </c>
      <c r="H29" s="10" t="s">
        <v>1019</v>
      </c>
      <c r="I29" s="75" t="e" vm="216">
        <v>#VALUE!</v>
      </c>
    </row>
    <row r="30" spans="1:9" x14ac:dyDescent="0.4">
      <c r="A30" s="70" t="s">
        <v>1008</v>
      </c>
      <c r="B30" s="70" t="s">
        <v>1009</v>
      </c>
      <c r="C30" s="74">
        <v>69.2</v>
      </c>
      <c r="D30" s="70" t="s">
        <v>28</v>
      </c>
      <c r="E30" s="72">
        <v>20260101</v>
      </c>
      <c r="F30" s="70" t="s">
        <v>966</v>
      </c>
      <c r="G30" s="70" t="s">
        <v>1842</v>
      </c>
      <c r="H30" s="10" t="s">
        <v>1008</v>
      </c>
      <c r="I30" s="75" t="e" vm="217">
        <v>#VALUE!</v>
      </c>
    </row>
    <row r="31" spans="1:9" x14ac:dyDescent="0.4">
      <c r="A31" s="70" t="s">
        <v>1021</v>
      </c>
      <c r="B31" s="70" t="s">
        <v>1022</v>
      </c>
      <c r="C31" s="74">
        <v>69.2</v>
      </c>
      <c r="D31" s="70" t="s">
        <v>28</v>
      </c>
      <c r="E31" s="72">
        <v>20260101</v>
      </c>
      <c r="F31" s="70" t="s">
        <v>966</v>
      </c>
      <c r="G31" s="70" t="s">
        <v>1843</v>
      </c>
      <c r="H31" s="10" t="s">
        <v>1021</v>
      </c>
      <c r="I31" s="75" t="e" vm="218">
        <v>#VALUE!</v>
      </c>
    </row>
    <row r="32" spans="1:9" x14ac:dyDescent="0.4">
      <c r="A32" s="70" t="s">
        <v>1101</v>
      </c>
      <c r="B32" s="70" t="s">
        <v>1102</v>
      </c>
      <c r="C32" s="74">
        <v>52</v>
      </c>
      <c r="D32" s="70" t="s">
        <v>28</v>
      </c>
      <c r="E32" s="72">
        <v>20260101</v>
      </c>
      <c r="F32" s="70" t="s">
        <v>966</v>
      </c>
      <c r="G32" s="70" t="s">
        <v>1844</v>
      </c>
      <c r="H32" s="10" t="s">
        <v>1101</v>
      </c>
      <c r="I32" s="75" t="e" vm="219">
        <v>#VALUE!</v>
      </c>
    </row>
    <row r="33" spans="1:9" x14ac:dyDescent="0.4">
      <c r="A33" s="70" t="s">
        <v>1099</v>
      </c>
      <c r="B33" s="70" t="s">
        <v>1100</v>
      </c>
      <c r="C33" s="74">
        <v>44.3</v>
      </c>
      <c r="D33" s="70" t="s">
        <v>28</v>
      </c>
      <c r="E33" s="72">
        <v>20260101</v>
      </c>
      <c r="F33" s="70" t="s">
        <v>966</v>
      </c>
      <c r="G33" s="70" t="s">
        <v>1845</v>
      </c>
      <c r="H33" s="10" t="s">
        <v>1099</v>
      </c>
      <c r="I33" s="75" t="e" vm="220">
        <v>#VALUE!</v>
      </c>
    </row>
    <row r="34" spans="1:9" x14ac:dyDescent="0.4">
      <c r="A34" s="70" t="s">
        <v>1103</v>
      </c>
      <c r="B34" s="70" t="s">
        <v>1104</v>
      </c>
      <c r="C34" s="74">
        <v>44.3</v>
      </c>
      <c r="D34" s="70" t="s">
        <v>28</v>
      </c>
      <c r="E34" s="72">
        <v>20260101</v>
      </c>
      <c r="F34" s="70" t="s">
        <v>966</v>
      </c>
      <c r="G34" s="70" t="s">
        <v>1846</v>
      </c>
      <c r="H34" s="10" t="s">
        <v>1103</v>
      </c>
      <c r="I34" s="75" t="e" vm="221">
        <v>#VALUE!</v>
      </c>
    </row>
    <row r="35" spans="1:9" x14ac:dyDescent="0.4">
      <c r="A35" s="70" t="s">
        <v>1014</v>
      </c>
      <c r="B35" s="70" t="s">
        <v>1015</v>
      </c>
      <c r="C35" s="74">
        <v>90.8</v>
      </c>
      <c r="D35" s="70" t="s">
        <v>28</v>
      </c>
      <c r="E35" s="72">
        <v>20260101</v>
      </c>
      <c r="F35" s="70" t="s">
        <v>965</v>
      </c>
      <c r="G35" s="70" t="s">
        <v>1016</v>
      </c>
      <c r="H35" s="10" t="s">
        <v>1014</v>
      </c>
      <c r="I35" s="75" t="e" vm="222">
        <v>#VALUE!</v>
      </c>
    </row>
    <row r="36" spans="1:9" x14ac:dyDescent="0.4">
      <c r="A36" s="70" t="s">
        <v>90</v>
      </c>
      <c r="B36" s="70" t="s">
        <v>91</v>
      </c>
      <c r="C36" s="74">
        <v>56.7</v>
      </c>
      <c r="D36" s="70" t="s">
        <v>28</v>
      </c>
      <c r="E36" s="72">
        <v>20260101</v>
      </c>
      <c r="F36" s="70" t="s">
        <v>80</v>
      </c>
      <c r="G36" s="70" t="s">
        <v>92</v>
      </c>
      <c r="H36" s="10" t="s">
        <v>90</v>
      </c>
      <c r="I36" s="75" t="e" vm="223">
        <v>#VALUE!</v>
      </c>
    </row>
    <row r="37" spans="1:9" x14ac:dyDescent="0.4">
      <c r="A37" s="70" t="s">
        <v>19</v>
      </c>
      <c r="B37" s="70" t="s">
        <v>15</v>
      </c>
      <c r="C37" s="74">
        <v>51.6</v>
      </c>
      <c r="D37" s="70" t="s">
        <v>28</v>
      </c>
      <c r="E37" s="72">
        <v>20260101</v>
      </c>
      <c r="F37" s="70" t="s">
        <v>231</v>
      </c>
      <c r="G37" s="70" t="s">
        <v>232</v>
      </c>
      <c r="H37" s="10" t="s">
        <v>19</v>
      </c>
      <c r="I37" s="75" t="e" vm="224">
        <v>#VALUE!</v>
      </c>
    </row>
    <row r="38" spans="1:9" x14ac:dyDescent="0.4">
      <c r="A38" s="70" t="s">
        <v>21</v>
      </c>
      <c r="B38" s="70" t="s">
        <v>16</v>
      </c>
      <c r="C38" s="74">
        <v>320</v>
      </c>
      <c r="D38" s="70" t="s">
        <v>28</v>
      </c>
      <c r="E38" s="72">
        <v>20260101</v>
      </c>
      <c r="F38" s="70" t="s">
        <v>55</v>
      </c>
      <c r="G38" s="70" t="s">
        <v>305</v>
      </c>
      <c r="H38" s="10" t="s">
        <v>21</v>
      </c>
      <c r="I38" s="75" t="e" vm="225">
        <v>#VALUE!</v>
      </c>
    </row>
    <row r="39" spans="1:9" x14ac:dyDescent="0.4">
      <c r="A39" s="70" t="s">
        <v>315</v>
      </c>
      <c r="B39" s="70" t="s">
        <v>316</v>
      </c>
      <c r="C39" s="74">
        <v>107</v>
      </c>
      <c r="D39" s="70" t="s">
        <v>28</v>
      </c>
      <c r="E39" s="72">
        <v>20260101</v>
      </c>
      <c r="F39" s="70" t="s">
        <v>231</v>
      </c>
      <c r="G39" s="70" t="s">
        <v>317</v>
      </c>
      <c r="H39" s="10" t="s">
        <v>315</v>
      </c>
      <c r="I39" s="75" t="e" vm="226">
        <v>#VALUE!</v>
      </c>
    </row>
    <row r="40" spans="1:9" x14ac:dyDescent="0.4">
      <c r="A40" s="70" t="s">
        <v>318</v>
      </c>
      <c r="B40" s="70" t="s">
        <v>319</v>
      </c>
      <c r="C40" s="74">
        <v>115</v>
      </c>
      <c r="D40" s="70" t="s">
        <v>28</v>
      </c>
      <c r="E40" s="72">
        <v>20260101</v>
      </c>
      <c r="F40" s="70" t="s">
        <v>231</v>
      </c>
      <c r="G40" s="70" t="s">
        <v>320</v>
      </c>
      <c r="H40" s="10" t="s">
        <v>318</v>
      </c>
      <c r="I40" s="75" t="e" vm="227">
        <v>#VALUE!</v>
      </c>
    </row>
    <row r="41" spans="1:9" x14ac:dyDescent="0.4">
      <c r="A41" s="70" t="s">
        <v>321</v>
      </c>
      <c r="B41" s="70" t="s">
        <v>322</v>
      </c>
      <c r="C41" s="74">
        <v>126</v>
      </c>
      <c r="D41" s="70" t="s">
        <v>28</v>
      </c>
      <c r="E41" s="72">
        <v>20260101</v>
      </c>
      <c r="F41" s="70" t="s">
        <v>231</v>
      </c>
      <c r="G41" s="70" t="s">
        <v>323</v>
      </c>
      <c r="H41" s="10" t="s">
        <v>321</v>
      </c>
      <c r="I41" s="75" t="e" vm="228">
        <v>#VALUE!</v>
      </c>
    </row>
    <row r="42" spans="1:9" x14ac:dyDescent="0.4">
      <c r="A42" s="70" t="s">
        <v>324</v>
      </c>
      <c r="B42" s="70" t="s">
        <v>325</v>
      </c>
      <c r="C42" s="74">
        <v>172</v>
      </c>
      <c r="D42" s="70" t="s">
        <v>28</v>
      </c>
      <c r="E42" s="72">
        <v>20260101</v>
      </c>
      <c r="F42" s="70" t="s">
        <v>231</v>
      </c>
      <c r="G42" s="70" t="s">
        <v>326</v>
      </c>
      <c r="H42" s="10" t="s">
        <v>324</v>
      </c>
      <c r="I42" s="75" t="e" vm="229">
        <v>#VALUE!</v>
      </c>
    </row>
    <row r="43" spans="1:9" x14ac:dyDescent="0.4">
      <c r="A43" s="70" t="s">
        <v>327</v>
      </c>
      <c r="B43" s="70" t="s">
        <v>328</v>
      </c>
      <c r="C43" s="74">
        <v>183</v>
      </c>
      <c r="D43" s="70" t="s">
        <v>28</v>
      </c>
      <c r="E43" s="72">
        <v>20260101</v>
      </c>
      <c r="F43" s="70" t="s">
        <v>231</v>
      </c>
      <c r="G43" s="70" t="s">
        <v>329</v>
      </c>
      <c r="H43" s="10" t="s">
        <v>327</v>
      </c>
      <c r="I43" s="75" t="e" vm="230">
        <v>#VALUE!</v>
      </c>
    </row>
    <row r="44" spans="1:9" x14ac:dyDescent="0.4">
      <c r="A44" s="70" t="s">
        <v>330</v>
      </c>
      <c r="B44" s="70" t="s">
        <v>331</v>
      </c>
      <c r="C44" s="74">
        <v>123</v>
      </c>
      <c r="D44" s="70" t="s">
        <v>28</v>
      </c>
      <c r="E44" s="72">
        <v>20260101</v>
      </c>
      <c r="F44" s="70" t="s">
        <v>231</v>
      </c>
      <c r="G44" s="70" t="s">
        <v>332</v>
      </c>
      <c r="H44" s="10" t="s">
        <v>330</v>
      </c>
      <c r="I44" s="75" t="e" vm="231">
        <v>#VALUE!</v>
      </c>
    </row>
    <row r="45" spans="1:9" x14ac:dyDescent="0.4">
      <c r="A45" s="70" t="s">
        <v>333</v>
      </c>
      <c r="B45" s="70" t="s">
        <v>334</v>
      </c>
      <c r="C45" s="74">
        <v>134</v>
      </c>
      <c r="D45" s="70" t="s">
        <v>28</v>
      </c>
      <c r="E45" s="72">
        <v>20260101</v>
      </c>
      <c r="F45" s="70" t="s">
        <v>231</v>
      </c>
      <c r="G45" s="70" t="s">
        <v>335</v>
      </c>
      <c r="H45" s="10" t="s">
        <v>333</v>
      </c>
      <c r="I45" s="75" t="e" vm="232">
        <v>#VALUE!</v>
      </c>
    </row>
    <row r="46" spans="1:9" x14ac:dyDescent="0.4">
      <c r="A46" s="70" t="s">
        <v>1854</v>
      </c>
      <c r="B46" s="70" t="s">
        <v>1855</v>
      </c>
      <c r="C46" s="76">
        <v>203</v>
      </c>
      <c r="D46" s="70" t="s">
        <v>28</v>
      </c>
      <c r="E46" s="72">
        <v>20260101</v>
      </c>
      <c r="F46" s="70" t="s">
        <v>231</v>
      </c>
      <c r="G46" s="70" t="s">
        <v>2710</v>
      </c>
      <c r="H46" s="70" t="s">
        <v>1854</v>
      </c>
      <c r="I46" s="75" t="e" vm="233">
        <v>#VALUE!</v>
      </c>
    </row>
    <row r="47" spans="1:9" x14ac:dyDescent="0.4">
      <c r="A47" s="70" t="s">
        <v>545</v>
      </c>
      <c r="B47" s="70" t="s">
        <v>546</v>
      </c>
      <c r="C47" s="74">
        <v>203</v>
      </c>
      <c r="D47" s="70" t="s">
        <v>28</v>
      </c>
      <c r="E47" s="72">
        <v>20260101</v>
      </c>
      <c r="F47" s="70" t="s">
        <v>231</v>
      </c>
      <c r="G47" s="70" t="s">
        <v>2711</v>
      </c>
      <c r="H47" s="10" t="s">
        <v>545</v>
      </c>
      <c r="I47" s="16" t="e" vm="234">
        <v>#VALUE!</v>
      </c>
    </row>
    <row r="48" spans="1:9" x14ac:dyDescent="0.4">
      <c r="A48" s="70" t="s">
        <v>491</v>
      </c>
      <c r="B48" s="70" t="s">
        <v>492</v>
      </c>
      <c r="C48" s="74">
        <v>203</v>
      </c>
      <c r="D48" s="70" t="s">
        <v>28</v>
      </c>
      <c r="E48" s="72">
        <v>20260101</v>
      </c>
      <c r="F48" s="70" t="s">
        <v>231</v>
      </c>
      <c r="G48" s="70" t="s">
        <v>2712</v>
      </c>
      <c r="H48" s="10" t="s">
        <v>491</v>
      </c>
      <c r="I48" s="75" t="e" vm="235">
        <v>#VALUE!</v>
      </c>
    </row>
    <row r="49" spans="1:9" x14ac:dyDescent="0.4">
      <c r="A49" s="70" t="s">
        <v>483</v>
      </c>
      <c r="B49" s="70" t="s">
        <v>484</v>
      </c>
      <c r="C49" s="74">
        <v>209</v>
      </c>
      <c r="D49" s="70" t="s">
        <v>28</v>
      </c>
      <c r="E49" s="72">
        <v>20260101</v>
      </c>
      <c r="F49" s="70" t="s">
        <v>231</v>
      </c>
      <c r="G49" s="70" t="s">
        <v>2713</v>
      </c>
      <c r="H49" s="10" t="s">
        <v>483</v>
      </c>
      <c r="I49" s="75" t="e" vm="236">
        <v>#VALUE!</v>
      </c>
    </row>
    <row r="50" spans="1:9" x14ac:dyDescent="0.4">
      <c r="A50" s="70" t="s">
        <v>481</v>
      </c>
      <c r="B50" s="70" t="s">
        <v>482</v>
      </c>
      <c r="C50" s="74">
        <v>206</v>
      </c>
      <c r="D50" s="70" t="s">
        <v>28</v>
      </c>
      <c r="E50" s="72">
        <v>20260101</v>
      </c>
      <c r="F50" s="70" t="s">
        <v>231</v>
      </c>
      <c r="G50" s="70" t="s">
        <v>2714</v>
      </c>
      <c r="H50" s="10" t="s">
        <v>481</v>
      </c>
      <c r="I50" s="75" t="e" vm="237">
        <v>#VALUE!</v>
      </c>
    </row>
    <row r="51" spans="1:9" x14ac:dyDescent="0.4">
      <c r="A51" s="70" t="s">
        <v>580</v>
      </c>
      <c r="B51" s="70" t="s">
        <v>581</v>
      </c>
      <c r="C51" s="74">
        <v>206</v>
      </c>
      <c r="D51" s="70" t="s">
        <v>28</v>
      </c>
      <c r="E51" s="72">
        <v>20260101</v>
      </c>
      <c r="F51" s="70" t="s">
        <v>231</v>
      </c>
      <c r="G51" s="70" t="s">
        <v>2715</v>
      </c>
      <c r="H51" s="10" t="s">
        <v>580</v>
      </c>
      <c r="I51" s="75" t="e" vm="238">
        <v>#VALUE!</v>
      </c>
    </row>
    <row r="52" spans="1:9" x14ac:dyDescent="0.4">
      <c r="A52" s="70" t="s">
        <v>648</v>
      </c>
      <c r="B52" s="70" t="s">
        <v>649</v>
      </c>
      <c r="C52" s="74">
        <v>209</v>
      </c>
      <c r="D52" s="70" t="s">
        <v>28</v>
      </c>
      <c r="E52" s="72">
        <v>20260101</v>
      </c>
      <c r="F52" s="70" t="s">
        <v>231</v>
      </c>
      <c r="G52" s="70" t="s">
        <v>2716</v>
      </c>
      <c r="H52" s="10" t="s">
        <v>648</v>
      </c>
      <c r="I52" s="75" t="e" vm="239">
        <v>#VALUE!</v>
      </c>
    </row>
    <row r="53" spans="1:9" x14ac:dyDescent="0.4">
      <c r="A53" s="70" t="s">
        <v>682</v>
      </c>
      <c r="B53" s="70" t="s">
        <v>683</v>
      </c>
      <c r="C53" s="74">
        <v>209</v>
      </c>
      <c r="D53" s="70" t="s">
        <v>28</v>
      </c>
      <c r="E53" s="72">
        <v>20260101</v>
      </c>
      <c r="F53" s="70" t="s">
        <v>231</v>
      </c>
      <c r="G53" s="70" t="s">
        <v>2717</v>
      </c>
      <c r="H53" s="10" t="s">
        <v>682</v>
      </c>
      <c r="I53" s="75" t="e" vm="240">
        <v>#VALUE!</v>
      </c>
    </row>
    <row r="54" spans="1:9" x14ac:dyDescent="0.4">
      <c r="A54" s="70" t="s">
        <v>485</v>
      </c>
      <c r="B54" s="70" t="s">
        <v>486</v>
      </c>
      <c r="C54" s="74">
        <v>206</v>
      </c>
      <c r="D54" s="70" t="s">
        <v>28</v>
      </c>
      <c r="E54" s="72">
        <v>20260101</v>
      </c>
      <c r="F54" s="70" t="s">
        <v>231</v>
      </c>
      <c r="G54" s="70" t="s">
        <v>2718</v>
      </c>
      <c r="H54" s="10" t="s">
        <v>485</v>
      </c>
      <c r="I54" s="75" t="e" vm="241">
        <v>#VALUE!</v>
      </c>
    </row>
    <row r="55" spans="1:9" x14ac:dyDescent="0.4">
      <c r="A55" s="70" t="s">
        <v>614</v>
      </c>
      <c r="B55" s="70" t="s">
        <v>615</v>
      </c>
      <c r="C55" s="74">
        <v>210</v>
      </c>
      <c r="D55" s="70" t="s">
        <v>28</v>
      </c>
      <c r="E55" s="72">
        <v>20260101</v>
      </c>
      <c r="F55" s="70" t="s">
        <v>231</v>
      </c>
      <c r="G55" s="70" t="s">
        <v>2719</v>
      </c>
      <c r="H55" s="10" t="s">
        <v>614</v>
      </c>
      <c r="I55" s="75" t="e" vm="242">
        <v>#VALUE!</v>
      </c>
    </row>
    <row r="56" spans="1:9" x14ac:dyDescent="0.4">
      <c r="A56" s="70" t="s">
        <v>493</v>
      </c>
      <c r="B56" s="70" t="s">
        <v>494</v>
      </c>
      <c r="C56" s="74">
        <v>203</v>
      </c>
      <c r="D56" s="70" t="s">
        <v>28</v>
      </c>
      <c r="E56" s="72">
        <v>20260101</v>
      </c>
      <c r="F56" s="70" t="s">
        <v>231</v>
      </c>
      <c r="G56" s="70" t="s">
        <v>2720</v>
      </c>
      <c r="H56" s="10" t="s">
        <v>493</v>
      </c>
      <c r="I56" s="75" t="e" vm="243">
        <v>#VALUE!</v>
      </c>
    </row>
    <row r="57" spans="1:9" x14ac:dyDescent="0.4">
      <c r="A57" s="70" t="s">
        <v>306</v>
      </c>
      <c r="B57" s="70" t="s">
        <v>307</v>
      </c>
      <c r="C57" s="74">
        <v>64.599999999999994</v>
      </c>
      <c r="D57" s="70" t="s">
        <v>28</v>
      </c>
      <c r="E57" s="72">
        <v>20260101</v>
      </c>
      <c r="F57" s="70" t="s">
        <v>231</v>
      </c>
      <c r="G57" s="70" t="s">
        <v>308</v>
      </c>
      <c r="H57" s="10" t="s">
        <v>306</v>
      </c>
      <c r="I57" s="75" t="e" vm="244">
        <v>#VALUE!</v>
      </c>
    </row>
    <row r="58" spans="1:9" x14ac:dyDescent="0.4">
      <c r="A58" s="70" t="s">
        <v>309</v>
      </c>
      <c r="B58" s="70" t="s">
        <v>310</v>
      </c>
      <c r="C58" s="74">
        <v>73.400000000000006</v>
      </c>
      <c r="D58" s="70" t="s">
        <v>28</v>
      </c>
      <c r="E58" s="72">
        <v>20260101</v>
      </c>
      <c r="F58" s="70" t="s">
        <v>231</v>
      </c>
      <c r="G58" s="70" t="s">
        <v>311</v>
      </c>
      <c r="H58" s="10" t="s">
        <v>309</v>
      </c>
      <c r="I58" s="75" t="e" vm="245">
        <v>#VALUE!</v>
      </c>
    </row>
    <row r="59" spans="1:9" x14ac:dyDescent="0.4">
      <c r="A59" s="70" t="s">
        <v>233</v>
      </c>
      <c r="B59" s="70" t="s">
        <v>234</v>
      </c>
      <c r="C59" s="74">
        <v>83.5</v>
      </c>
      <c r="D59" s="70" t="s">
        <v>28</v>
      </c>
      <c r="E59" s="72">
        <v>20260101</v>
      </c>
      <c r="F59" s="70" t="s">
        <v>231</v>
      </c>
      <c r="G59" s="70" t="s">
        <v>1414</v>
      </c>
      <c r="H59" s="10" t="s">
        <v>233</v>
      </c>
      <c r="I59" s="75" t="e" vm="246">
        <v>#VALUE!</v>
      </c>
    </row>
    <row r="60" spans="1:9" x14ac:dyDescent="0.4">
      <c r="A60" s="70" t="s">
        <v>237</v>
      </c>
      <c r="B60" s="70" t="s">
        <v>238</v>
      </c>
      <c r="C60" s="74">
        <v>83.5</v>
      </c>
      <c r="D60" s="70" t="s">
        <v>28</v>
      </c>
      <c r="E60" s="72">
        <v>20260101</v>
      </c>
      <c r="F60" s="70" t="s">
        <v>231</v>
      </c>
      <c r="G60" s="70" t="s">
        <v>1415</v>
      </c>
      <c r="H60" s="10" t="s">
        <v>237</v>
      </c>
      <c r="I60" s="75" t="e" vm="247">
        <v>#VALUE!</v>
      </c>
    </row>
    <row r="61" spans="1:9" x14ac:dyDescent="0.4">
      <c r="A61" s="70" t="s">
        <v>241</v>
      </c>
      <c r="B61" s="70" t="s">
        <v>242</v>
      </c>
      <c r="C61" s="74">
        <v>83.5</v>
      </c>
      <c r="D61" s="70" t="s">
        <v>28</v>
      </c>
      <c r="E61" s="72">
        <v>20260101</v>
      </c>
      <c r="F61" s="70" t="s">
        <v>231</v>
      </c>
      <c r="G61" s="70" t="s">
        <v>1416</v>
      </c>
      <c r="H61" s="10" t="s">
        <v>241</v>
      </c>
      <c r="I61" s="75" t="e" vm="248">
        <v>#VALUE!</v>
      </c>
    </row>
    <row r="62" spans="1:9" x14ac:dyDescent="0.4">
      <c r="A62" s="70" t="s">
        <v>235</v>
      </c>
      <c r="B62" s="70" t="s">
        <v>236</v>
      </c>
      <c r="C62" s="74">
        <v>90.5</v>
      </c>
      <c r="D62" s="70" t="s">
        <v>28</v>
      </c>
      <c r="E62" s="72">
        <v>20260101</v>
      </c>
      <c r="F62" s="70" t="s">
        <v>231</v>
      </c>
      <c r="G62" s="70" t="s">
        <v>1417</v>
      </c>
      <c r="H62" s="10" t="s">
        <v>235</v>
      </c>
      <c r="I62" s="75" t="e" vm="249">
        <v>#VALUE!</v>
      </c>
    </row>
    <row r="63" spans="1:9" x14ac:dyDescent="0.4">
      <c r="A63" s="70" t="s">
        <v>239</v>
      </c>
      <c r="B63" s="70" t="s">
        <v>240</v>
      </c>
      <c r="C63" s="74">
        <v>91.7</v>
      </c>
      <c r="D63" s="70" t="s">
        <v>28</v>
      </c>
      <c r="E63" s="72">
        <v>20260101</v>
      </c>
      <c r="F63" s="70" t="s">
        <v>231</v>
      </c>
      <c r="G63" s="70" t="s">
        <v>1418</v>
      </c>
      <c r="H63" s="10" t="s">
        <v>239</v>
      </c>
      <c r="I63" s="75" t="e" vm="250">
        <v>#VALUE!</v>
      </c>
    </row>
    <row r="64" spans="1:9" x14ac:dyDescent="0.4">
      <c r="A64" s="70" t="s">
        <v>312</v>
      </c>
      <c r="B64" s="70" t="s">
        <v>313</v>
      </c>
      <c r="C64" s="74">
        <v>196</v>
      </c>
      <c r="D64" s="70" t="s">
        <v>28</v>
      </c>
      <c r="E64" s="72">
        <v>20260101</v>
      </c>
      <c r="F64" s="70" t="s">
        <v>231</v>
      </c>
      <c r="G64" s="70" t="s">
        <v>314</v>
      </c>
      <c r="H64" s="10" t="s">
        <v>312</v>
      </c>
      <c r="I64" s="75" t="e" vm="251">
        <v>#VALUE!</v>
      </c>
    </row>
    <row r="65" spans="1:9" x14ac:dyDescent="0.4">
      <c r="A65" s="70" t="s">
        <v>1853</v>
      </c>
      <c r="B65" s="70" t="s">
        <v>1851</v>
      </c>
      <c r="C65" s="76">
        <v>157</v>
      </c>
      <c r="D65" s="70" t="s">
        <v>28</v>
      </c>
      <c r="E65" s="72">
        <v>20260101</v>
      </c>
      <c r="F65" s="70" t="s">
        <v>231</v>
      </c>
      <c r="G65" s="70" t="s">
        <v>1852</v>
      </c>
      <c r="H65" s="70" t="s">
        <v>1853</v>
      </c>
      <c r="I65" s="75" t="e" vm="233">
        <v>#VALUE!</v>
      </c>
    </row>
    <row r="66" spans="1:9" x14ac:dyDescent="0.4">
      <c r="A66" s="70" t="s">
        <v>543</v>
      </c>
      <c r="B66" s="70" t="s">
        <v>544</v>
      </c>
      <c r="C66" s="74">
        <v>162</v>
      </c>
      <c r="D66" s="70" t="s">
        <v>28</v>
      </c>
      <c r="E66" s="72">
        <v>20260101</v>
      </c>
      <c r="F66" s="70" t="s">
        <v>231</v>
      </c>
      <c r="G66" s="70" t="s">
        <v>1427</v>
      </c>
      <c r="H66" s="10" t="s">
        <v>543</v>
      </c>
      <c r="I66" s="16" t="e" vm="252">
        <v>#VALUE!</v>
      </c>
    </row>
    <row r="67" spans="1:9" x14ac:dyDescent="0.4">
      <c r="A67" s="70" t="s">
        <v>487</v>
      </c>
      <c r="B67" s="70" t="s">
        <v>488</v>
      </c>
      <c r="C67" s="74">
        <v>163</v>
      </c>
      <c r="D67" s="70" t="s">
        <v>28</v>
      </c>
      <c r="E67" s="72">
        <v>20260101</v>
      </c>
      <c r="F67" s="70" t="s">
        <v>231</v>
      </c>
      <c r="G67" s="70" t="s">
        <v>1419</v>
      </c>
      <c r="H67" s="10" t="s">
        <v>487</v>
      </c>
      <c r="I67" s="75" t="e" vm="235">
        <v>#VALUE!</v>
      </c>
    </row>
    <row r="68" spans="1:9" x14ac:dyDescent="0.4">
      <c r="A68" s="70" t="s">
        <v>477</v>
      </c>
      <c r="B68" s="70" t="s">
        <v>478</v>
      </c>
      <c r="C68" s="74">
        <v>167</v>
      </c>
      <c r="D68" s="70" t="s">
        <v>28</v>
      </c>
      <c r="E68" s="72">
        <v>20260101</v>
      </c>
      <c r="F68" s="70" t="s">
        <v>231</v>
      </c>
      <c r="G68" s="70" t="s">
        <v>1422</v>
      </c>
      <c r="H68" s="10" t="s">
        <v>477</v>
      </c>
      <c r="I68" s="75" t="e" vm="253">
        <v>#VALUE!</v>
      </c>
    </row>
    <row r="69" spans="1:9" x14ac:dyDescent="0.4">
      <c r="A69" s="70" t="s">
        <v>475</v>
      </c>
      <c r="B69" s="70" t="s">
        <v>476</v>
      </c>
      <c r="C69" s="74">
        <v>164</v>
      </c>
      <c r="D69" s="70" t="s">
        <v>28</v>
      </c>
      <c r="E69" s="72">
        <v>20260101</v>
      </c>
      <c r="F69" s="70" t="s">
        <v>231</v>
      </c>
      <c r="G69" s="70" t="s">
        <v>1421</v>
      </c>
      <c r="H69" s="10" t="s">
        <v>475</v>
      </c>
      <c r="I69" s="75" t="e" vm="254">
        <v>#VALUE!</v>
      </c>
    </row>
    <row r="70" spans="1:9" x14ac:dyDescent="0.4">
      <c r="A70" s="70" t="s">
        <v>578</v>
      </c>
      <c r="B70" s="70" t="s">
        <v>579</v>
      </c>
      <c r="C70" s="74">
        <v>164</v>
      </c>
      <c r="D70" s="70" t="s">
        <v>28</v>
      </c>
      <c r="E70" s="72">
        <v>20260101</v>
      </c>
      <c r="F70" s="70" t="s">
        <v>231</v>
      </c>
      <c r="G70" s="70" t="s">
        <v>1423</v>
      </c>
      <c r="H70" s="10" t="s">
        <v>578</v>
      </c>
      <c r="I70" s="75" t="e" vm="255">
        <v>#VALUE!</v>
      </c>
    </row>
    <row r="71" spans="1:9" x14ac:dyDescent="0.4">
      <c r="A71" s="70" t="s">
        <v>646</v>
      </c>
      <c r="B71" s="70" t="s">
        <v>647</v>
      </c>
      <c r="C71" s="74">
        <v>167</v>
      </c>
      <c r="D71" s="70" t="s">
        <v>28</v>
      </c>
      <c r="E71" s="72">
        <v>20260101</v>
      </c>
      <c r="F71" s="70" t="s">
        <v>231</v>
      </c>
      <c r="G71" s="70" t="s">
        <v>1425</v>
      </c>
      <c r="H71" s="10" t="s">
        <v>646</v>
      </c>
      <c r="I71" s="75" t="e" vm="256">
        <v>#VALUE!</v>
      </c>
    </row>
    <row r="72" spans="1:9" x14ac:dyDescent="0.4">
      <c r="A72" s="70" t="s">
        <v>680</v>
      </c>
      <c r="B72" s="70" t="s">
        <v>681</v>
      </c>
      <c r="C72" s="74">
        <v>167</v>
      </c>
      <c r="D72" s="70" t="s">
        <v>28</v>
      </c>
      <c r="E72" s="72">
        <v>20260101</v>
      </c>
      <c r="F72" s="70" t="s">
        <v>231</v>
      </c>
      <c r="G72" s="70" t="s">
        <v>1426</v>
      </c>
      <c r="H72" s="10" t="s">
        <v>680</v>
      </c>
      <c r="I72" s="75" t="e" vm="257">
        <v>#VALUE!</v>
      </c>
    </row>
    <row r="73" spans="1:9" x14ac:dyDescent="0.4">
      <c r="A73" s="70" t="s">
        <v>479</v>
      </c>
      <c r="B73" s="70" t="s">
        <v>480</v>
      </c>
      <c r="C73" s="74">
        <v>164</v>
      </c>
      <c r="D73" s="70" t="s">
        <v>28</v>
      </c>
      <c r="E73" s="72">
        <v>20260101</v>
      </c>
      <c r="F73" s="70" t="s">
        <v>231</v>
      </c>
      <c r="G73" s="70" t="s">
        <v>1424</v>
      </c>
      <c r="H73" s="10" t="s">
        <v>479</v>
      </c>
      <c r="I73" s="75" t="e" vm="258">
        <v>#VALUE!</v>
      </c>
    </row>
    <row r="74" spans="1:9" x14ac:dyDescent="0.4">
      <c r="A74" s="70" t="s">
        <v>612</v>
      </c>
      <c r="B74" s="70" t="s">
        <v>613</v>
      </c>
      <c r="C74" s="74">
        <v>169</v>
      </c>
      <c r="D74" s="70" t="s">
        <v>28</v>
      </c>
      <c r="E74" s="72">
        <v>20260101</v>
      </c>
      <c r="F74" s="70" t="s">
        <v>231</v>
      </c>
      <c r="G74" s="70" t="s">
        <v>1806</v>
      </c>
      <c r="H74" s="10" t="s">
        <v>612</v>
      </c>
      <c r="I74" s="75" t="e" vm="259">
        <v>#VALUE!</v>
      </c>
    </row>
    <row r="75" spans="1:9" x14ac:dyDescent="0.4">
      <c r="A75" s="70" t="s">
        <v>489</v>
      </c>
      <c r="B75" s="70" t="s">
        <v>490</v>
      </c>
      <c r="C75" s="74">
        <v>162</v>
      </c>
      <c r="D75" s="70" t="s">
        <v>28</v>
      </c>
      <c r="E75" s="72">
        <v>20260101</v>
      </c>
      <c r="F75" s="70" t="s">
        <v>231</v>
      </c>
      <c r="G75" s="70" t="s">
        <v>1420</v>
      </c>
      <c r="H75" s="10" t="s">
        <v>489</v>
      </c>
      <c r="I75" s="75" t="e" vm="243">
        <v>#VALUE!</v>
      </c>
    </row>
    <row r="76" spans="1:9" x14ac:dyDescent="0.4">
      <c r="A76" s="70" t="s">
        <v>688</v>
      </c>
      <c r="B76" s="70" t="s">
        <v>689</v>
      </c>
      <c r="C76" s="74">
        <v>30.6</v>
      </c>
      <c r="D76" s="70" t="s">
        <v>28</v>
      </c>
      <c r="E76" s="72">
        <v>20260101</v>
      </c>
      <c r="F76" s="70" t="s">
        <v>231</v>
      </c>
      <c r="G76" s="70" t="s">
        <v>690</v>
      </c>
      <c r="H76" s="10" t="s">
        <v>688</v>
      </c>
      <c r="I76" s="75" t="e" vm="260">
        <v>#VALUE!</v>
      </c>
    </row>
    <row r="77" spans="1:9" x14ac:dyDescent="0.4">
      <c r="A77" s="70" t="s">
        <v>515</v>
      </c>
      <c r="B77" s="70" t="s">
        <v>516</v>
      </c>
      <c r="C77" s="74">
        <v>3.44</v>
      </c>
      <c r="D77" s="70" t="s">
        <v>28</v>
      </c>
      <c r="E77" s="72">
        <v>20260101</v>
      </c>
      <c r="F77" s="70" t="s">
        <v>231</v>
      </c>
      <c r="G77" s="70" t="s">
        <v>1439</v>
      </c>
      <c r="H77" s="10" t="s">
        <v>515</v>
      </c>
      <c r="I77" s="75" t="e" vm="261">
        <v>#VALUE!</v>
      </c>
    </row>
    <row r="78" spans="1:9" x14ac:dyDescent="0.4">
      <c r="A78" s="70" t="s">
        <v>1894</v>
      </c>
      <c r="B78" s="70" t="s">
        <v>1875</v>
      </c>
      <c r="C78" s="76">
        <v>5.9</v>
      </c>
      <c r="D78" s="70" t="s">
        <v>28</v>
      </c>
      <c r="E78" s="72">
        <v>20260101</v>
      </c>
      <c r="F78" s="70" t="s">
        <v>231</v>
      </c>
      <c r="G78" s="70" t="s">
        <v>1856</v>
      </c>
      <c r="H78" s="70" t="s">
        <v>1894</v>
      </c>
      <c r="I78" s="75" t="e" vm="262">
        <v>#VALUE!</v>
      </c>
    </row>
    <row r="79" spans="1:9" x14ac:dyDescent="0.4">
      <c r="A79" s="70" t="s">
        <v>806</v>
      </c>
      <c r="B79" s="70" t="s">
        <v>807</v>
      </c>
      <c r="C79" s="74">
        <v>9.75</v>
      </c>
      <c r="D79" s="70" t="s">
        <v>28</v>
      </c>
      <c r="E79" s="72">
        <v>20260101</v>
      </c>
      <c r="F79" s="70" t="s">
        <v>231</v>
      </c>
      <c r="G79" s="70" t="s">
        <v>1431</v>
      </c>
      <c r="H79" s="10" t="s">
        <v>806</v>
      </c>
      <c r="I79" s="75" t="e" vm="263">
        <v>#VALUE!</v>
      </c>
    </row>
    <row r="80" spans="1:9" x14ac:dyDescent="0.4">
      <c r="A80" s="70" t="s">
        <v>804</v>
      </c>
      <c r="B80" s="70" t="s">
        <v>805</v>
      </c>
      <c r="C80" s="74">
        <v>5.45</v>
      </c>
      <c r="D80" s="70" t="s">
        <v>28</v>
      </c>
      <c r="E80" s="72">
        <v>20260101</v>
      </c>
      <c r="F80" s="70" t="s">
        <v>231</v>
      </c>
      <c r="G80" s="70" t="s">
        <v>1430</v>
      </c>
      <c r="H80" s="10" t="s">
        <v>804</v>
      </c>
      <c r="I80" s="75" t="e" vm="264">
        <v>#VALUE!</v>
      </c>
    </row>
    <row r="81" spans="1:9" x14ac:dyDescent="0.4">
      <c r="A81" s="70" t="s">
        <v>808</v>
      </c>
      <c r="B81" s="70" t="s">
        <v>809</v>
      </c>
      <c r="C81" s="74">
        <v>9.75</v>
      </c>
      <c r="D81" s="70" t="s">
        <v>28</v>
      </c>
      <c r="E81" s="72">
        <v>20260101</v>
      </c>
      <c r="F81" s="70" t="s">
        <v>231</v>
      </c>
      <c r="G81" s="70" t="s">
        <v>1432</v>
      </c>
      <c r="H81" s="10" t="s">
        <v>808</v>
      </c>
      <c r="I81" s="75" t="e" vm="265">
        <v>#VALUE!</v>
      </c>
    </row>
    <row r="82" spans="1:9" x14ac:dyDescent="0.4">
      <c r="A82" s="70" t="s">
        <v>423</v>
      </c>
      <c r="B82" s="70" t="s">
        <v>424</v>
      </c>
      <c r="C82" s="74">
        <v>3.5</v>
      </c>
      <c r="D82" s="70" t="s">
        <v>28</v>
      </c>
      <c r="E82" s="72">
        <v>20260101</v>
      </c>
      <c r="F82" s="70" t="s">
        <v>231</v>
      </c>
      <c r="G82" s="70" t="s">
        <v>1428</v>
      </c>
      <c r="H82" s="10" t="s">
        <v>423</v>
      </c>
      <c r="I82" s="75" t="e" vm="266">
        <v>#VALUE!</v>
      </c>
    </row>
    <row r="83" spans="1:9" x14ac:dyDescent="0.4">
      <c r="A83" s="70" t="s">
        <v>347</v>
      </c>
      <c r="B83" s="70" t="s">
        <v>348</v>
      </c>
      <c r="C83" s="74">
        <v>9.15</v>
      </c>
      <c r="D83" s="70" t="s">
        <v>28</v>
      </c>
      <c r="E83" s="72">
        <v>20260101</v>
      </c>
      <c r="F83" s="70" t="s">
        <v>231</v>
      </c>
      <c r="G83" s="70" t="s">
        <v>1435</v>
      </c>
      <c r="H83" s="10" t="s">
        <v>347</v>
      </c>
      <c r="I83" s="75" t="e" vm="267">
        <v>#VALUE!</v>
      </c>
    </row>
    <row r="84" spans="1:9" x14ac:dyDescent="0.4">
      <c r="A84" s="70" t="s">
        <v>345</v>
      </c>
      <c r="B84" s="70" t="s">
        <v>346</v>
      </c>
      <c r="C84" s="74">
        <v>5.0999999999999996</v>
      </c>
      <c r="D84" s="70" t="s">
        <v>28</v>
      </c>
      <c r="E84" s="72">
        <v>20260101</v>
      </c>
      <c r="F84" s="70" t="s">
        <v>231</v>
      </c>
      <c r="G84" s="70" t="s">
        <v>1433</v>
      </c>
      <c r="H84" s="10" t="s">
        <v>345</v>
      </c>
      <c r="I84" s="75" t="e" vm="268">
        <v>#VALUE!</v>
      </c>
    </row>
    <row r="85" spans="1:9" x14ac:dyDescent="0.4">
      <c r="A85" s="70" t="s">
        <v>550</v>
      </c>
      <c r="B85" s="70" t="s">
        <v>551</v>
      </c>
      <c r="C85" s="74">
        <v>5.0999999999999996</v>
      </c>
      <c r="D85" s="70" t="s">
        <v>28</v>
      </c>
      <c r="E85" s="72">
        <v>20260101</v>
      </c>
      <c r="F85" s="70" t="s">
        <v>231</v>
      </c>
      <c r="G85" s="70" t="s">
        <v>1434</v>
      </c>
      <c r="H85" s="10" t="s">
        <v>550</v>
      </c>
      <c r="I85" s="75" t="e" vm="269">
        <v>#VALUE!</v>
      </c>
    </row>
    <row r="86" spans="1:9" x14ac:dyDescent="0.4">
      <c r="A86" s="70" t="s">
        <v>652</v>
      </c>
      <c r="B86" s="70" t="s">
        <v>653</v>
      </c>
      <c r="C86" s="74">
        <v>9.15</v>
      </c>
      <c r="D86" s="70" t="s">
        <v>28</v>
      </c>
      <c r="E86" s="72">
        <v>20260101</v>
      </c>
      <c r="F86" s="70" t="s">
        <v>231</v>
      </c>
      <c r="G86" s="70" t="s">
        <v>1438</v>
      </c>
      <c r="H86" s="10" t="s">
        <v>652</v>
      </c>
      <c r="I86" s="75" t="e" vm="270">
        <v>#VALUE!</v>
      </c>
    </row>
    <row r="87" spans="1:9" x14ac:dyDescent="0.4">
      <c r="A87" s="70" t="s">
        <v>349</v>
      </c>
      <c r="B87" s="70" t="s">
        <v>350</v>
      </c>
      <c r="C87" s="74">
        <v>5.9</v>
      </c>
      <c r="D87" s="70" t="s">
        <v>28</v>
      </c>
      <c r="E87" s="72">
        <v>20260101</v>
      </c>
      <c r="F87" s="70" t="s">
        <v>231</v>
      </c>
      <c r="G87" s="70" t="s">
        <v>1436</v>
      </c>
      <c r="H87" s="10" t="s">
        <v>349</v>
      </c>
      <c r="I87" s="75" t="e" vm="271">
        <v>#VALUE!</v>
      </c>
    </row>
    <row r="88" spans="1:9" x14ac:dyDescent="0.4">
      <c r="A88" s="70" t="s">
        <v>618</v>
      </c>
      <c r="B88" s="70" t="s">
        <v>619</v>
      </c>
      <c r="C88" s="74">
        <v>9.15</v>
      </c>
      <c r="D88" s="70" t="s">
        <v>28</v>
      </c>
      <c r="E88" s="72">
        <v>20260101</v>
      </c>
      <c r="F88" s="70" t="s">
        <v>231</v>
      </c>
      <c r="G88" s="70" t="s">
        <v>1437</v>
      </c>
      <c r="H88" s="10" t="s">
        <v>618</v>
      </c>
      <c r="I88" s="75" t="e" vm="272">
        <v>#VALUE!</v>
      </c>
    </row>
    <row r="89" spans="1:9" x14ac:dyDescent="0.4">
      <c r="A89" s="70" t="s">
        <v>584</v>
      </c>
      <c r="B89" s="70" t="s">
        <v>585</v>
      </c>
      <c r="C89" s="74">
        <v>9.25</v>
      </c>
      <c r="D89" s="70" t="s">
        <v>28</v>
      </c>
      <c r="E89" s="72">
        <v>20260101</v>
      </c>
      <c r="F89" s="70" t="s">
        <v>231</v>
      </c>
      <c r="G89" s="70" t="s">
        <v>1807</v>
      </c>
      <c r="H89" s="10" t="s">
        <v>584</v>
      </c>
      <c r="I89" s="75" t="e" vm="273">
        <v>#VALUE!</v>
      </c>
    </row>
    <row r="90" spans="1:9" x14ac:dyDescent="0.4">
      <c r="A90" s="70" t="s">
        <v>425</v>
      </c>
      <c r="B90" s="70" t="s">
        <v>426</v>
      </c>
      <c r="C90" s="74">
        <v>3.44</v>
      </c>
      <c r="D90" s="70" t="s">
        <v>28</v>
      </c>
      <c r="E90" s="72">
        <v>20260101</v>
      </c>
      <c r="F90" s="70" t="s">
        <v>231</v>
      </c>
      <c r="G90" s="70" t="s">
        <v>1429</v>
      </c>
      <c r="H90" s="10" t="s">
        <v>425</v>
      </c>
      <c r="I90" s="75" t="e" vm="274">
        <v>#VALUE!</v>
      </c>
    </row>
    <row r="91" spans="1:9" x14ac:dyDescent="0.4">
      <c r="A91" s="70" t="s">
        <v>525</v>
      </c>
      <c r="B91" s="70" t="s">
        <v>526</v>
      </c>
      <c r="C91" s="74">
        <v>3.44</v>
      </c>
      <c r="D91" s="70" t="s">
        <v>28</v>
      </c>
      <c r="E91" s="72">
        <v>20260101</v>
      </c>
      <c r="F91" s="70" t="s">
        <v>231</v>
      </c>
      <c r="G91" s="70" t="s">
        <v>1451</v>
      </c>
      <c r="H91" s="10" t="s">
        <v>525</v>
      </c>
      <c r="I91" s="75" t="e" vm="275">
        <v>#VALUE!</v>
      </c>
    </row>
    <row r="92" spans="1:9" x14ac:dyDescent="0.4">
      <c r="A92" s="70" t="s">
        <v>1895</v>
      </c>
      <c r="B92" s="70" t="s">
        <v>1876</v>
      </c>
      <c r="C92" s="76">
        <v>5.45</v>
      </c>
      <c r="D92" s="70" t="s">
        <v>28</v>
      </c>
      <c r="E92" s="72">
        <v>20260101</v>
      </c>
      <c r="F92" s="70" t="s">
        <v>231</v>
      </c>
      <c r="G92" s="70" t="s">
        <v>1857</v>
      </c>
      <c r="H92" s="70" t="s">
        <v>1895</v>
      </c>
      <c r="I92" s="75" t="e" vm="276">
        <v>#VALUE!</v>
      </c>
    </row>
    <row r="93" spans="1:9" x14ac:dyDescent="0.4">
      <c r="A93" s="70" t="s">
        <v>836</v>
      </c>
      <c r="B93" s="70" t="s">
        <v>837</v>
      </c>
      <c r="C93" s="74">
        <v>6.45</v>
      </c>
      <c r="D93" s="70" t="s">
        <v>28</v>
      </c>
      <c r="E93" s="72">
        <v>20260101</v>
      </c>
      <c r="F93" s="70" t="s">
        <v>231</v>
      </c>
      <c r="G93" s="70" t="s">
        <v>1443</v>
      </c>
      <c r="H93" s="10" t="s">
        <v>836</v>
      </c>
      <c r="I93" s="75" t="e" vm="277">
        <v>#VALUE!</v>
      </c>
    </row>
    <row r="94" spans="1:9" x14ac:dyDescent="0.4">
      <c r="A94" s="70" t="s">
        <v>834</v>
      </c>
      <c r="B94" s="70" t="s">
        <v>835</v>
      </c>
      <c r="C94" s="74">
        <v>4.37</v>
      </c>
      <c r="D94" s="70" t="s">
        <v>28</v>
      </c>
      <c r="E94" s="72">
        <v>20260101</v>
      </c>
      <c r="F94" s="70" t="s">
        <v>231</v>
      </c>
      <c r="G94" s="70" t="s">
        <v>1442</v>
      </c>
      <c r="H94" s="10" t="s">
        <v>834</v>
      </c>
      <c r="I94" s="75" t="e" vm="278">
        <v>#VALUE!</v>
      </c>
    </row>
    <row r="95" spans="1:9" x14ac:dyDescent="0.4">
      <c r="A95" s="70" t="s">
        <v>838</v>
      </c>
      <c r="B95" s="70" t="s">
        <v>839</v>
      </c>
      <c r="C95" s="74">
        <v>6.45</v>
      </c>
      <c r="D95" s="70" t="s">
        <v>28</v>
      </c>
      <c r="E95" s="72">
        <v>20260101</v>
      </c>
      <c r="F95" s="70" t="s">
        <v>231</v>
      </c>
      <c r="G95" s="70" t="s">
        <v>1444</v>
      </c>
      <c r="H95" s="10" t="s">
        <v>838</v>
      </c>
      <c r="I95" s="75" t="e" vm="279">
        <v>#VALUE!</v>
      </c>
    </row>
    <row r="96" spans="1:9" x14ac:dyDescent="0.4">
      <c r="A96" s="70" t="s">
        <v>443</v>
      </c>
      <c r="B96" s="70" t="s">
        <v>444</v>
      </c>
      <c r="C96" s="74">
        <v>3.26</v>
      </c>
      <c r="D96" s="70" t="s">
        <v>28</v>
      </c>
      <c r="E96" s="72">
        <v>20260101</v>
      </c>
      <c r="F96" s="70" t="s">
        <v>231</v>
      </c>
      <c r="G96" s="70" t="s">
        <v>1440</v>
      </c>
      <c r="H96" s="10" t="s">
        <v>443</v>
      </c>
      <c r="I96" s="75" t="e" vm="280">
        <v>#VALUE!</v>
      </c>
    </row>
    <row r="97" spans="1:9" x14ac:dyDescent="0.4">
      <c r="A97" s="70" t="s">
        <v>377</v>
      </c>
      <c r="B97" s="70" t="s">
        <v>378</v>
      </c>
      <c r="C97" s="74">
        <v>5.95</v>
      </c>
      <c r="D97" s="70" t="s">
        <v>28</v>
      </c>
      <c r="E97" s="72">
        <v>20260101</v>
      </c>
      <c r="F97" s="70" t="s">
        <v>231</v>
      </c>
      <c r="G97" s="70" t="s">
        <v>1447</v>
      </c>
      <c r="H97" s="10" t="s">
        <v>377</v>
      </c>
      <c r="I97" s="75" t="e" vm="281">
        <v>#VALUE!</v>
      </c>
    </row>
    <row r="98" spans="1:9" x14ac:dyDescent="0.4">
      <c r="A98" s="70" t="s">
        <v>375</v>
      </c>
      <c r="B98" s="70" t="s">
        <v>376</v>
      </c>
      <c r="C98" s="74">
        <v>4.04</v>
      </c>
      <c r="D98" s="70" t="s">
        <v>28</v>
      </c>
      <c r="E98" s="72">
        <v>20260101</v>
      </c>
      <c r="F98" s="70" t="s">
        <v>231</v>
      </c>
      <c r="G98" s="70" t="s">
        <v>1445</v>
      </c>
      <c r="H98" s="10" t="s">
        <v>375</v>
      </c>
      <c r="I98" s="75" t="e" vm="282">
        <v>#VALUE!</v>
      </c>
    </row>
    <row r="99" spans="1:9" x14ac:dyDescent="0.4">
      <c r="A99" s="70" t="s">
        <v>560</v>
      </c>
      <c r="B99" s="70" t="s">
        <v>561</v>
      </c>
      <c r="C99" s="74">
        <v>4.04</v>
      </c>
      <c r="D99" s="70" t="s">
        <v>28</v>
      </c>
      <c r="E99" s="72">
        <v>20260101</v>
      </c>
      <c r="F99" s="70" t="s">
        <v>231</v>
      </c>
      <c r="G99" s="70" t="s">
        <v>1446</v>
      </c>
      <c r="H99" s="10" t="s">
        <v>560</v>
      </c>
      <c r="I99" s="75" t="e" vm="283">
        <v>#VALUE!</v>
      </c>
    </row>
    <row r="100" spans="1:9" x14ac:dyDescent="0.4">
      <c r="A100" s="70" t="s">
        <v>662</v>
      </c>
      <c r="B100" s="70" t="s">
        <v>663</v>
      </c>
      <c r="C100" s="74">
        <v>5.95</v>
      </c>
      <c r="D100" s="70" t="s">
        <v>28</v>
      </c>
      <c r="E100" s="72">
        <v>20260101</v>
      </c>
      <c r="F100" s="70" t="s">
        <v>231</v>
      </c>
      <c r="G100" s="70" t="s">
        <v>1450</v>
      </c>
      <c r="H100" s="10" t="s">
        <v>662</v>
      </c>
      <c r="I100" s="75" t="e" vm="284">
        <v>#VALUE!</v>
      </c>
    </row>
    <row r="101" spans="1:9" x14ac:dyDescent="0.4">
      <c r="A101" s="70" t="s">
        <v>379</v>
      </c>
      <c r="B101" s="70" t="s">
        <v>380</v>
      </c>
      <c r="C101" s="74">
        <v>4.04</v>
      </c>
      <c r="D101" s="70" t="s">
        <v>28</v>
      </c>
      <c r="E101" s="72">
        <v>20260101</v>
      </c>
      <c r="F101" s="70" t="s">
        <v>231</v>
      </c>
      <c r="G101" s="70" t="s">
        <v>1448</v>
      </c>
      <c r="H101" s="10" t="s">
        <v>379</v>
      </c>
      <c r="I101" s="75" t="e" vm="285">
        <v>#VALUE!</v>
      </c>
    </row>
    <row r="102" spans="1:9" x14ac:dyDescent="0.4">
      <c r="A102" s="70" t="s">
        <v>628</v>
      </c>
      <c r="B102" s="70" t="s">
        <v>629</v>
      </c>
      <c r="C102" s="74">
        <v>5.95</v>
      </c>
      <c r="D102" s="70" t="s">
        <v>28</v>
      </c>
      <c r="E102" s="72">
        <v>20260101</v>
      </c>
      <c r="F102" s="70" t="s">
        <v>231</v>
      </c>
      <c r="G102" s="70" t="s">
        <v>1449</v>
      </c>
      <c r="H102" s="10" t="s">
        <v>628</v>
      </c>
      <c r="I102" s="75" t="e" vm="286">
        <v>#VALUE!</v>
      </c>
    </row>
    <row r="103" spans="1:9" x14ac:dyDescent="0.4">
      <c r="A103" s="70" t="s">
        <v>594</v>
      </c>
      <c r="B103" s="70" t="s">
        <v>595</v>
      </c>
      <c r="C103" s="74">
        <v>6.8</v>
      </c>
      <c r="D103" s="70" t="s">
        <v>28</v>
      </c>
      <c r="E103" s="72">
        <v>20260101</v>
      </c>
      <c r="F103" s="70" t="s">
        <v>231</v>
      </c>
      <c r="G103" s="70" t="s">
        <v>1808</v>
      </c>
      <c r="H103" s="10" t="s">
        <v>594</v>
      </c>
      <c r="I103" s="75" t="e" vm="287">
        <v>#VALUE!</v>
      </c>
    </row>
    <row r="104" spans="1:9" x14ac:dyDescent="0.4">
      <c r="A104" s="70" t="s">
        <v>445</v>
      </c>
      <c r="B104" s="70" t="s">
        <v>446</v>
      </c>
      <c r="C104" s="74">
        <v>3.2</v>
      </c>
      <c r="D104" s="70" t="s">
        <v>28</v>
      </c>
      <c r="E104" s="72">
        <v>20260101</v>
      </c>
      <c r="F104" s="70" t="s">
        <v>231</v>
      </c>
      <c r="G104" s="70" t="s">
        <v>1441</v>
      </c>
      <c r="H104" s="10" t="s">
        <v>445</v>
      </c>
      <c r="I104" s="75" t="e" vm="288">
        <v>#VALUE!</v>
      </c>
    </row>
    <row r="105" spans="1:9" x14ac:dyDescent="0.4">
      <c r="A105" s="70" t="s">
        <v>427</v>
      </c>
      <c r="B105" s="70" t="s">
        <v>428</v>
      </c>
      <c r="C105" s="74">
        <v>4.66</v>
      </c>
      <c r="D105" s="70" t="s">
        <v>28</v>
      </c>
      <c r="E105" s="72">
        <v>20260101</v>
      </c>
      <c r="F105" s="70" t="s">
        <v>231</v>
      </c>
      <c r="G105" s="70" t="s">
        <v>1452</v>
      </c>
      <c r="H105" s="10" t="s">
        <v>427</v>
      </c>
      <c r="I105" s="75" t="e" vm="289">
        <v>#VALUE!</v>
      </c>
    </row>
    <row r="106" spans="1:9" x14ac:dyDescent="0.4">
      <c r="A106" s="70" t="s">
        <v>429</v>
      </c>
      <c r="B106" s="70" t="s">
        <v>430</v>
      </c>
      <c r="C106" s="74">
        <v>4.58</v>
      </c>
      <c r="D106" s="70" t="s">
        <v>28</v>
      </c>
      <c r="E106" s="72">
        <v>20260101</v>
      </c>
      <c r="F106" s="70" t="s">
        <v>231</v>
      </c>
      <c r="G106" s="70" t="s">
        <v>1453</v>
      </c>
      <c r="H106" s="10" t="s">
        <v>429</v>
      </c>
      <c r="I106" s="75" t="e" vm="290">
        <v>#VALUE!</v>
      </c>
    </row>
    <row r="107" spans="1:9" x14ac:dyDescent="0.4">
      <c r="A107" s="70" t="s">
        <v>810</v>
      </c>
      <c r="B107" s="70" t="s">
        <v>811</v>
      </c>
      <c r="C107" s="74">
        <v>8</v>
      </c>
      <c r="D107" s="70" t="s">
        <v>28</v>
      </c>
      <c r="E107" s="72">
        <v>20260101</v>
      </c>
      <c r="F107" s="70" t="s">
        <v>231</v>
      </c>
      <c r="G107" s="70" t="s">
        <v>1454</v>
      </c>
      <c r="H107" s="10" t="s">
        <v>810</v>
      </c>
      <c r="I107" s="75" t="e" vm="291">
        <v>#VALUE!</v>
      </c>
    </row>
    <row r="108" spans="1:9" x14ac:dyDescent="0.4">
      <c r="A108" s="70" t="s">
        <v>812</v>
      </c>
      <c r="B108" s="70" t="s">
        <v>813</v>
      </c>
      <c r="C108" s="74">
        <v>11</v>
      </c>
      <c r="D108" s="70" t="s">
        <v>28</v>
      </c>
      <c r="E108" s="72">
        <v>20260101</v>
      </c>
      <c r="F108" s="70" t="s">
        <v>231</v>
      </c>
      <c r="G108" s="70" t="s">
        <v>1455</v>
      </c>
      <c r="H108" s="10" t="s">
        <v>812</v>
      </c>
      <c r="I108" s="75" t="e" vm="292">
        <v>#VALUE!</v>
      </c>
    </row>
    <row r="109" spans="1:9" x14ac:dyDescent="0.4">
      <c r="A109" s="70" t="s">
        <v>814</v>
      </c>
      <c r="B109" s="70" t="s">
        <v>815</v>
      </c>
      <c r="C109" s="74">
        <v>11</v>
      </c>
      <c r="D109" s="70" t="s">
        <v>28</v>
      </c>
      <c r="E109" s="72">
        <v>20260101</v>
      </c>
      <c r="F109" s="70" t="s">
        <v>231</v>
      </c>
      <c r="G109" s="70" t="s">
        <v>1456</v>
      </c>
      <c r="H109" s="10" t="s">
        <v>814</v>
      </c>
      <c r="I109" s="75" t="e" vm="293">
        <v>#VALUE!</v>
      </c>
    </row>
    <row r="110" spans="1:9" x14ac:dyDescent="0.4">
      <c r="A110" s="70" t="s">
        <v>351</v>
      </c>
      <c r="B110" s="70" t="s">
        <v>352</v>
      </c>
      <c r="C110" s="74">
        <v>7.45</v>
      </c>
      <c r="D110" s="70" t="s">
        <v>28</v>
      </c>
      <c r="E110" s="72">
        <v>20260101</v>
      </c>
      <c r="F110" s="70" t="s">
        <v>231</v>
      </c>
      <c r="G110" s="70" t="s">
        <v>1457</v>
      </c>
      <c r="H110" s="10" t="s">
        <v>351</v>
      </c>
      <c r="I110" s="75" t="e" vm="294">
        <v>#VALUE!</v>
      </c>
    </row>
    <row r="111" spans="1:9" x14ac:dyDescent="0.4">
      <c r="A111" s="70" t="s">
        <v>552</v>
      </c>
      <c r="B111" s="70" t="s">
        <v>553</v>
      </c>
      <c r="C111" s="74">
        <v>7.45</v>
      </c>
      <c r="D111" s="70" t="s">
        <v>28</v>
      </c>
      <c r="E111" s="72">
        <v>20260101</v>
      </c>
      <c r="F111" s="70" t="s">
        <v>231</v>
      </c>
      <c r="G111" s="70" t="s">
        <v>1458</v>
      </c>
      <c r="H111" s="10" t="s">
        <v>552</v>
      </c>
      <c r="I111" s="75" t="e" vm="295">
        <v>#VALUE!</v>
      </c>
    </row>
    <row r="112" spans="1:9" x14ac:dyDescent="0.4">
      <c r="A112" s="70" t="s">
        <v>353</v>
      </c>
      <c r="B112" s="70" t="s">
        <v>354</v>
      </c>
      <c r="C112" s="74">
        <v>10.199999999999999</v>
      </c>
      <c r="D112" s="70" t="s">
        <v>28</v>
      </c>
      <c r="E112" s="72">
        <v>20260101</v>
      </c>
      <c r="F112" s="70" t="s">
        <v>231</v>
      </c>
      <c r="G112" s="70" t="s">
        <v>1459</v>
      </c>
      <c r="H112" s="10" t="s">
        <v>353</v>
      </c>
      <c r="I112" s="75" t="e" vm="296">
        <v>#VALUE!</v>
      </c>
    </row>
    <row r="113" spans="1:9" x14ac:dyDescent="0.4">
      <c r="A113" s="70" t="s">
        <v>355</v>
      </c>
      <c r="B113" s="70" t="s">
        <v>356</v>
      </c>
      <c r="C113" s="74">
        <v>7.45</v>
      </c>
      <c r="D113" s="70" t="s">
        <v>28</v>
      </c>
      <c r="E113" s="72">
        <v>20260101</v>
      </c>
      <c r="F113" s="70" t="s">
        <v>231</v>
      </c>
      <c r="G113" s="70" t="s">
        <v>1460</v>
      </c>
      <c r="H113" s="10" t="s">
        <v>355</v>
      </c>
      <c r="I113" s="75" t="e" vm="297">
        <v>#VALUE!</v>
      </c>
    </row>
    <row r="114" spans="1:9" x14ac:dyDescent="0.4">
      <c r="A114" s="70" t="s">
        <v>586</v>
      </c>
      <c r="B114" s="70" t="s">
        <v>587</v>
      </c>
      <c r="C114" s="74">
        <v>10.95</v>
      </c>
      <c r="D114" s="70" t="s">
        <v>28</v>
      </c>
      <c r="E114" s="72">
        <v>20260101</v>
      </c>
      <c r="F114" s="70" t="s">
        <v>231</v>
      </c>
      <c r="G114" s="70" t="s">
        <v>1809</v>
      </c>
      <c r="H114" s="10" t="s">
        <v>586</v>
      </c>
      <c r="I114" s="75" t="e" vm="298">
        <v>#VALUE!</v>
      </c>
    </row>
    <row r="115" spans="1:9" x14ac:dyDescent="0.4">
      <c r="A115" s="70" t="s">
        <v>620</v>
      </c>
      <c r="B115" s="70" t="s">
        <v>621</v>
      </c>
      <c r="C115" s="74">
        <v>10.199999999999999</v>
      </c>
      <c r="D115" s="70" t="s">
        <v>28</v>
      </c>
      <c r="E115" s="72">
        <v>20260101</v>
      </c>
      <c r="F115" s="70" t="s">
        <v>231</v>
      </c>
      <c r="G115" s="70" t="s">
        <v>1461</v>
      </c>
      <c r="H115" s="10" t="s">
        <v>620</v>
      </c>
      <c r="I115" s="75" t="e" vm="299">
        <v>#VALUE!</v>
      </c>
    </row>
    <row r="116" spans="1:9" x14ac:dyDescent="0.4">
      <c r="A116" s="70" t="s">
        <v>654</v>
      </c>
      <c r="B116" s="70" t="s">
        <v>655</v>
      </c>
      <c r="C116" s="74">
        <v>10.199999999999999</v>
      </c>
      <c r="D116" s="70" t="s">
        <v>28</v>
      </c>
      <c r="E116" s="72">
        <v>20260101</v>
      </c>
      <c r="F116" s="70" t="s">
        <v>231</v>
      </c>
      <c r="G116" s="70" t="s">
        <v>1462</v>
      </c>
      <c r="H116" s="10" t="s">
        <v>654</v>
      </c>
      <c r="I116" s="75" t="e" vm="300">
        <v>#VALUE!</v>
      </c>
    </row>
    <row r="117" spans="1:9" x14ac:dyDescent="0.4">
      <c r="A117" s="70" t="s">
        <v>517</v>
      </c>
      <c r="B117" s="70" t="s">
        <v>518</v>
      </c>
      <c r="C117" s="74">
        <v>4.58</v>
      </c>
      <c r="D117" s="70" t="s">
        <v>28</v>
      </c>
      <c r="E117" s="72">
        <v>20260101</v>
      </c>
      <c r="F117" s="70" t="s">
        <v>231</v>
      </c>
      <c r="G117" s="70" t="s">
        <v>1463</v>
      </c>
      <c r="H117" s="10" t="s">
        <v>517</v>
      </c>
      <c r="I117" s="75" t="e" vm="301">
        <v>#VALUE!</v>
      </c>
    </row>
    <row r="118" spans="1:9" x14ac:dyDescent="0.4">
      <c r="A118" s="70" t="s">
        <v>1896</v>
      </c>
      <c r="B118" s="70" t="s">
        <v>1877</v>
      </c>
      <c r="C118" s="76">
        <v>10.4</v>
      </c>
      <c r="D118" s="70" t="s">
        <v>28</v>
      </c>
      <c r="E118" s="72">
        <v>20260101</v>
      </c>
      <c r="F118" s="70" t="s">
        <v>231</v>
      </c>
      <c r="G118" s="70" t="s">
        <v>1858</v>
      </c>
      <c r="H118" s="70" t="s">
        <v>1896</v>
      </c>
      <c r="I118" s="75" t="e" vm="302">
        <v>#VALUE!</v>
      </c>
    </row>
    <row r="119" spans="1:9" x14ac:dyDescent="0.4">
      <c r="A119" s="70" t="s">
        <v>447</v>
      </c>
      <c r="B119" s="70" t="s">
        <v>448</v>
      </c>
      <c r="C119" s="74">
        <v>4.53</v>
      </c>
      <c r="D119" s="70" t="s">
        <v>28</v>
      </c>
      <c r="E119" s="72">
        <v>20260101</v>
      </c>
      <c r="F119" s="70" t="s">
        <v>231</v>
      </c>
      <c r="G119" s="70" t="s">
        <v>1464</v>
      </c>
      <c r="H119" s="10" t="s">
        <v>447</v>
      </c>
      <c r="I119" s="75" t="e" vm="303">
        <v>#VALUE!</v>
      </c>
    </row>
    <row r="120" spans="1:9" x14ac:dyDescent="0.4">
      <c r="A120" s="70" t="s">
        <v>449</v>
      </c>
      <c r="B120" s="70" t="s">
        <v>450</v>
      </c>
      <c r="C120" s="74">
        <v>4.4000000000000004</v>
      </c>
      <c r="D120" s="70" t="s">
        <v>28</v>
      </c>
      <c r="E120" s="72">
        <v>20260101</v>
      </c>
      <c r="F120" s="70" t="s">
        <v>231</v>
      </c>
      <c r="G120" s="70" t="s">
        <v>1468</v>
      </c>
      <c r="H120" s="10" t="s">
        <v>449</v>
      </c>
      <c r="I120" s="75" t="e" vm="304">
        <v>#VALUE!</v>
      </c>
    </row>
    <row r="121" spans="1:9" x14ac:dyDescent="0.4">
      <c r="A121" s="70" t="s">
        <v>840</v>
      </c>
      <c r="B121" s="70" t="s">
        <v>841</v>
      </c>
      <c r="C121" s="74">
        <v>6.2</v>
      </c>
      <c r="D121" s="70" t="s">
        <v>28</v>
      </c>
      <c r="E121" s="72">
        <v>20260101</v>
      </c>
      <c r="F121" s="70" t="s">
        <v>231</v>
      </c>
      <c r="G121" s="70" t="s">
        <v>1467</v>
      </c>
      <c r="H121" s="10" t="s">
        <v>840</v>
      </c>
      <c r="I121" s="75" t="e" vm="305">
        <v>#VALUE!</v>
      </c>
    </row>
    <row r="122" spans="1:9" x14ac:dyDescent="0.4">
      <c r="A122" s="70" t="s">
        <v>842</v>
      </c>
      <c r="B122" s="70" t="s">
        <v>843</v>
      </c>
      <c r="C122" s="74">
        <v>7.7</v>
      </c>
      <c r="D122" s="70" t="s">
        <v>28</v>
      </c>
      <c r="E122" s="72">
        <v>20260101</v>
      </c>
      <c r="F122" s="70" t="s">
        <v>231</v>
      </c>
      <c r="G122" s="70" t="s">
        <v>1466</v>
      </c>
      <c r="H122" s="10" t="s">
        <v>842</v>
      </c>
      <c r="I122" s="75" t="e" vm="306">
        <v>#VALUE!</v>
      </c>
    </row>
    <row r="123" spans="1:9" x14ac:dyDescent="0.4">
      <c r="A123" s="70" t="s">
        <v>844</v>
      </c>
      <c r="B123" s="70" t="s">
        <v>845</v>
      </c>
      <c r="C123" s="74">
        <v>7.7</v>
      </c>
      <c r="D123" s="70" t="s">
        <v>28</v>
      </c>
      <c r="E123" s="72">
        <v>20260101</v>
      </c>
      <c r="F123" s="70" t="s">
        <v>231</v>
      </c>
      <c r="G123" s="70" t="s">
        <v>1465</v>
      </c>
      <c r="H123" s="10" t="s">
        <v>844</v>
      </c>
      <c r="I123" s="75" t="e" vm="307">
        <v>#VALUE!</v>
      </c>
    </row>
    <row r="124" spans="1:9" x14ac:dyDescent="0.4">
      <c r="A124" s="70" t="s">
        <v>381</v>
      </c>
      <c r="B124" s="70" t="s">
        <v>382</v>
      </c>
      <c r="C124" s="74">
        <v>5.75</v>
      </c>
      <c r="D124" s="70" t="s">
        <v>28</v>
      </c>
      <c r="E124" s="72">
        <v>20260101</v>
      </c>
      <c r="F124" s="70" t="s">
        <v>231</v>
      </c>
      <c r="G124" s="70" t="s">
        <v>1469</v>
      </c>
      <c r="H124" s="10" t="s">
        <v>381</v>
      </c>
      <c r="I124" s="75" t="e" vm="308">
        <v>#VALUE!</v>
      </c>
    </row>
    <row r="125" spans="1:9" x14ac:dyDescent="0.4">
      <c r="A125" s="70" t="s">
        <v>562</v>
      </c>
      <c r="B125" s="70" t="s">
        <v>563</v>
      </c>
      <c r="C125" s="74">
        <v>5.75</v>
      </c>
      <c r="D125" s="70" t="s">
        <v>28</v>
      </c>
      <c r="E125" s="72">
        <v>20260101</v>
      </c>
      <c r="F125" s="70" t="s">
        <v>231</v>
      </c>
      <c r="G125" s="70" t="s">
        <v>1470</v>
      </c>
      <c r="H125" s="10" t="s">
        <v>562</v>
      </c>
      <c r="I125" s="75" t="e" vm="309">
        <v>#VALUE!</v>
      </c>
    </row>
    <row r="126" spans="1:9" x14ac:dyDescent="0.4">
      <c r="A126" s="70" t="s">
        <v>383</v>
      </c>
      <c r="B126" s="70" t="s">
        <v>384</v>
      </c>
      <c r="C126" s="74">
        <v>7.2</v>
      </c>
      <c r="D126" s="70" t="s">
        <v>28</v>
      </c>
      <c r="E126" s="72">
        <v>20260101</v>
      </c>
      <c r="F126" s="70" t="s">
        <v>231</v>
      </c>
      <c r="G126" s="70" t="s">
        <v>1471</v>
      </c>
      <c r="H126" s="10" t="s">
        <v>383</v>
      </c>
      <c r="I126" s="75" t="e" vm="310">
        <v>#VALUE!</v>
      </c>
    </row>
    <row r="127" spans="1:9" x14ac:dyDescent="0.4">
      <c r="A127" s="70" t="s">
        <v>385</v>
      </c>
      <c r="B127" s="70" t="s">
        <v>386</v>
      </c>
      <c r="C127" s="74">
        <v>5.75</v>
      </c>
      <c r="D127" s="70" t="s">
        <v>28</v>
      </c>
      <c r="E127" s="72">
        <v>20260101</v>
      </c>
      <c r="F127" s="70" t="s">
        <v>231</v>
      </c>
      <c r="G127" s="70" t="s">
        <v>1472</v>
      </c>
      <c r="H127" s="10" t="s">
        <v>385</v>
      </c>
      <c r="I127" s="75" t="e" vm="311">
        <v>#VALUE!</v>
      </c>
    </row>
    <row r="128" spans="1:9" x14ac:dyDescent="0.4">
      <c r="A128" s="70" t="s">
        <v>596</v>
      </c>
      <c r="B128" s="70" t="s">
        <v>597</v>
      </c>
      <c r="C128" s="74">
        <v>8.0500000000000007</v>
      </c>
      <c r="D128" s="70" t="s">
        <v>28</v>
      </c>
      <c r="E128" s="72">
        <v>20260101</v>
      </c>
      <c r="F128" s="70" t="s">
        <v>231</v>
      </c>
      <c r="G128" s="70" t="s">
        <v>1810</v>
      </c>
      <c r="H128" s="10" t="s">
        <v>596</v>
      </c>
      <c r="I128" s="75" t="e" vm="312">
        <v>#VALUE!</v>
      </c>
    </row>
    <row r="129" spans="1:9" x14ac:dyDescent="0.4">
      <c r="A129" s="70" t="s">
        <v>630</v>
      </c>
      <c r="B129" s="70" t="s">
        <v>631</v>
      </c>
      <c r="C129" s="74">
        <v>7.2</v>
      </c>
      <c r="D129" s="70" t="s">
        <v>28</v>
      </c>
      <c r="E129" s="72">
        <v>20260101</v>
      </c>
      <c r="F129" s="70" t="s">
        <v>231</v>
      </c>
      <c r="G129" s="70" t="s">
        <v>1473</v>
      </c>
      <c r="H129" s="10" t="s">
        <v>630</v>
      </c>
      <c r="I129" s="75" t="e" vm="313">
        <v>#VALUE!</v>
      </c>
    </row>
    <row r="130" spans="1:9" x14ac:dyDescent="0.4">
      <c r="A130" s="70" t="s">
        <v>664</v>
      </c>
      <c r="B130" s="70" t="s">
        <v>665</v>
      </c>
      <c r="C130" s="74">
        <v>7.2</v>
      </c>
      <c r="D130" s="70" t="s">
        <v>28</v>
      </c>
      <c r="E130" s="72">
        <v>20260101</v>
      </c>
      <c r="F130" s="70" t="s">
        <v>231</v>
      </c>
      <c r="G130" s="70" t="s">
        <v>1474</v>
      </c>
      <c r="H130" s="10" t="s">
        <v>664</v>
      </c>
      <c r="I130" s="75" t="e" vm="314">
        <v>#VALUE!</v>
      </c>
    </row>
    <row r="131" spans="1:9" x14ac:dyDescent="0.4">
      <c r="A131" s="70" t="s">
        <v>527</v>
      </c>
      <c r="B131" s="70" t="s">
        <v>528</v>
      </c>
      <c r="C131" s="74">
        <v>4.4000000000000004</v>
      </c>
      <c r="D131" s="70" t="s">
        <v>28</v>
      </c>
      <c r="E131" s="72">
        <v>20260101</v>
      </c>
      <c r="F131" s="70" t="s">
        <v>231</v>
      </c>
      <c r="G131" s="70" t="s">
        <v>1475</v>
      </c>
      <c r="H131" s="10" t="s">
        <v>527</v>
      </c>
      <c r="I131" s="75" t="e" vm="315">
        <v>#VALUE!</v>
      </c>
    </row>
    <row r="132" spans="1:9" x14ac:dyDescent="0.4">
      <c r="A132" s="70" t="s">
        <v>1897</v>
      </c>
      <c r="B132" s="70" t="s">
        <v>1878</v>
      </c>
      <c r="C132" s="76">
        <v>6.05</v>
      </c>
      <c r="D132" s="70" t="s">
        <v>28</v>
      </c>
      <c r="E132" s="72">
        <v>20260101</v>
      </c>
      <c r="F132" s="70" t="s">
        <v>231</v>
      </c>
      <c r="G132" s="70" t="s">
        <v>1859</v>
      </c>
      <c r="H132" s="70" t="s">
        <v>1897</v>
      </c>
      <c r="I132" s="75" t="e" vm="316">
        <v>#VALUE!</v>
      </c>
    </row>
    <row r="133" spans="1:9" x14ac:dyDescent="0.4">
      <c r="A133" s="70" t="s">
        <v>463</v>
      </c>
      <c r="B133" s="70" t="s">
        <v>464</v>
      </c>
      <c r="C133" s="74">
        <v>4.53</v>
      </c>
      <c r="D133" s="70" t="s">
        <v>28</v>
      </c>
      <c r="E133" s="72">
        <v>20260101</v>
      </c>
      <c r="F133" s="70" t="s">
        <v>231</v>
      </c>
      <c r="G133" s="70" t="s">
        <v>1476</v>
      </c>
      <c r="H133" s="10" t="s">
        <v>463</v>
      </c>
      <c r="I133" s="75" t="e" vm="317">
        <v>#VALUE!</v>
      </c>
    </row>
    <row r="134" spans="1:9" x14ac:dyDescent="0.4">
      <c r="A134" s="70" t="s">
        <v>465</v>
      </c>
      <c r="B134" s="70" t="s">
        <v>466</v>
      </c>
      <c r="C134" s="74">
        <v>4.4000000000000004</v>
      </c>
      <c r="D134" s="70" t="s">
        <v>28</v>
      </c>
      <c r="E134" s="72">
        <v>20260101</v>
      </c>
      <c r="F134" s="70" t="s">
        <v>231</v>
      </c>
      <c r="G134" s="70" t="s">
        <v>1477</v>
      </c>
      <c r="H134" s="10" t="s">
        <v>465</v>
      </c>
      <c r="I134" s="75" t="e" vm="318">
        <v>#VALUE!</v>
      </c>
    </row>
    <row r="135" spans="1:9" x14ac:dyDescent="0.4">
      <c r="A135" s="70" t="s">
        <v>846</v>
      </c>
      <c r="B135" s="70" t="s">
        <v>847</v>
      </c>
      <c r="C135" s="74">
        <v>6.2</v>
      </c>
      <c r="D135" s="70" t="s">
        <v>28</v>
      </c>
      <c r="E135" s="72">
        <v>20260101</v>
      </c>
      <c r="F135" s="70" t="s">
        <v>231</v>
      </c>
      <c r="G135" s="70" t="s">
        <v>1478</v>
      </c>
      <c r="H135" s="10" t="s">
        <v>846</v>
      </c>
      <c r="I135" s="75" t="e" vm="319">
        <v>#VALUE!</v>
      </c>
    </row>
    <row r="136" spans="1:9" x14ac:dyDescent="0.4">
      <c r="A136" s="70" t="s">
        <v>848</v>
      </c>
      <c r="B136" s="70" t="s">
        <v>849</v>
      </c>
      <c r="C136" s="74">
        <v>7.7</v>
      </c>
      <c r="D136" s="70" t="s">
        <v>28</v>
      </c>
      <c r="E136" s="72">
        <v>20260101</v>
      </c>
      <c r="F136" s="70" t="s">
        <v>231</v>
      </c>
      <c r="G136" s="70" t="s">
        <v>1479</v>
      </c>
      <c r="H136" s="10" t="s">
        <v>848</v>
      </c>
      <c r="I136" s="75" t="e" vm="320">
        <v>#VALUE!</v>
      </c>
    </row>
    <row r="137" spans="1:9" x14ac:dyDescent="0.4">
      <c r="A137" s="70" t="s">
        <v>850</v>
      </c>
      <c r="B137" s="70" t="s">
        <v>851</v>
      </c>
      <c r="C137" s="74">
        <v>7.7</v>
      </c>
      <c r="D137" s="70" t="s">
        <v>28</v>
      </c>
      <c r="E137" s="72">
        <v>20260101</v>
      </c>
      <c r="F137" s="70" t="s">
        <v>231</v>
      </c>
      <c r="G137" s="70" t="s">
        <v>1480</v>
      </c>
      <c r="H137" s="10" t="s">
        <v>850</v>
      </c>
      <c r="I137" s="75" t="e" vm="321">
        <v>#VALUE!</v>
      </c>
    </row>
    <row r="138" spans="1:9" x14ac:dyDescent="0.4">
      <c r="A138" s="70" t="s">
        <v>405</v>
      </c>
      <c r="B138" s="70" t="s">
        <v>406</v>
      </c>
      <c r="C138" s="74">
        <v>5.75</v>
      </c>
      <c r="D138" s="70" t="s">
        <v>28</v>
      </c>
      <c r="E138" s="72">
        <v>20260101</v>
      </c>
      <c r="F138" s="70" t="s">
        <v>231</v>
      </c>
      <c r="G138" s="70" t="s">
        <v>1481</v>
      </c>
      <c r="H138" s="10" t="s">
        <v>405</v>
      </c>
      <c r="I138" s="75" t="e" vm="322">
        <v>#VALUE!</v>
      </c>
    </row>
    <row r="139" spans="1:9" x14ac:dyDescent="0.4">
      <c r="A139" s="70" t="s">
        <v>572</v>
      </c>
      <c r="B139" s="70" t="s">
        <v>573</v>
      </c>
      <c r="C139" s="74">
        <v>5.75</v>
      </c>
      <c r="D139" s="70" t="s">
        <v>28</v>
      </c>
      <c r="E139" s="72">
        <v>20260101</v>
      </c>
      <c r="F139" s="70" t="s">
        <v>231</v>
      </c>
      <c r="G139" s="70" t="s">
        <v>1482</v>
      </c>
      <c r="H139" s="10" t="s">
        <v>572</v>
      </c>
      <c r="I139" s="75" t="e" vm="323">
        <v>#VALUE!</v>
      </c>
    </row>
    <row r="140" spans="1:9" x14ac:dyDescent="0.4">
      <c r="A140" s="70" t="s">
        <v>407</v>
      </c>
      <c r="B140" s="70" t="s">
        <v>408</v>
      </c>
      <c r="C140" s="74">
        <v>7.2</v>
      </c>
      <c r="D140" s="70" t="s">
        <v>28</v>
      </c>
      <c r="E140" s="72">
        <v>20260101</v>
      </c>
      <c r="F140" s="70" t="s">
        <v>231</v>
      </c>
      <c r="G140" s="70" t="s">
        <v>1483</v>
      </c>
      <c r="H140" s="10" t="s">
        <v>407</v>
      </c>
      <c r="I140" s="75" t="e" vm="324">
        <v>#VALUE!</v>
      </c>
    </row>
    <row r="141" spans="1:9" x14ac:dyDescent="0.4">
      <c r="A141" s="70" t="s">
        <v>409</v>
      </c>
      <c r="B141" s="70" t="s">
        <v>410</v>
      </c>
      <c r="C141" s="74">
        <v>5.75</v>
      </c>
      <c r="D141" s="70" t="s">
        <v>28</v>
      </c>
      <c r="E141" s="72">
        <v>20260101</v>
      </c>
      <c r="F141" s="70" t="s">
        <v>231</v>
      </c>
      <c r="G141" s="70" t="s">
        <v>1484</v>
      </c>
      <c r="H141" s="10" t="s">
        <v>409</v>
      </c>
      <c r="I141" s="75" t="e" vm="325">
        <v>#VALUE!</v>
      </c>
    </row>
    <row r="142" spans="1:9" x14ac:dyDescent="0.4">
      <c r="A142" s="70" t="s">
        <v>606</v>
      </c>
      <c r="B142" s="70" t="s">
        <v>607</v>
      </c>
      <c r="C142" s="74">
        <v>8.0500000000000007</v>
      </c>
      <c r="D142" s="70" t="s">
        <v>28</v>
      </c>
      <c r="E142" s="72">
        <v>20260101</v>
      </c>
      <c r="F142" s="70" t="s">
        <v>231</v>
      </c>
      <c r="G142" s="70" t="s">
        <v>1811</v>
      </c>
      <c r="H142" s="10" t="s">
        <v>606</v>
      </c>
      <c r="I142" s="75" t="e" vm="326">
        <v>#VALUE!</v>
      </c>
    </row>
    <row r="143" spans="1:9" x14ac:dyDescent="0.4">
      <c r="A143" s="70" t="s">
        <v>640</v>
      </c>
      <c r="B143" s="70" t="s">
        <v>641</v>
      </c>
      <c r="C143" s="74">
        <v>7.2</v>
      </c>
      <c r="D143" s="70" t="s">
        <v>28</v>
      </c>
      <c r="E143" s="72">
        <v>20260101</v>
      </c>
      <c r="F143" s="70" t="s">
        <v>231</v>
      </c>
      <c r="G143" s="70" t="s">
        <v>1485</v>
      </c>
      <c r="H143" s="10" t="s">
        <v>640</v>
      </c>
      <c r="I143" s="75" t="e" vm="327">
        <v>#VALUE!</v>
      </c>
    </row>
    <row r="144" spans="1:9" x14ac:dyDescent="0.4">
      <c r="A144" s="70" t="s">
        <v>674</v>
      </c>
      <c r="B144" s="70" t="s">
        <v>675</v>
      </c>
      <c r="C144" s="74">
        <v>7.2</v>
      </c>
      <c r="D144" s="70" t="s">
        <v>28</v>
      </c>
      <c r="E144" s="72">
        <v>20260101</v>
      </c>
      <c r="F144" s="70" t="s">
        <v>231</v>
      </c>
      <c r="G144" s="70" t="s">
        <v>1534</v>
      </c>
      <c r="H144" s="10" t="s">
        <v>674</v>
      </c>
      <c r="I144" s="75" t="e" vm="328">
        <v>#VALUE!</v>
      </c>
    </row>
    <row r="145" spans="1:9" x14ac:dyDescent="0.4">
      <c r="A145" s="70" t="s">
        <v>535</v>
      </c>
      <c r="B145" s="70" t="s">
        <v>536</v>
      </c>
      <c r="C145" s="74">
        <v>4.4000000000000004</v>
      </c>
      <c r="D145" s="70" t="s">
        <v>28</v>
      </c>
      <c r="E145" s="72">
        <v>20260101</v>
      </c>
      <c r="F145" s="70" t="s">
        <v>231</v>
      </c>
      <c r="G145" s="70" t="s">
        <v>1535</v>
      </c>
      <c r="H145" s="10" t="s">
        <v>535</v>
      </c>
      <c r="I145" s="75" t="e" vm="329">
        <v>#VALUE!</v>
      </c>
    </row>
    <row r="146" spans="1:9" x14ac:dyDescent="0.4">
      <c r="A146" s="70" t="s">
        <v>1898</v>
      </c>
      <c r="B146" s="70" t="s">
        <v>1879</v>
      </c>
      <c r="C146" s="76">
        <v>6.05</v>
      </c>
      <c r="D146" s="70" t="s">
        <v>28</v>
      </c>
      <c r="E146" s="72">
        <v>20260101</v>
      </c>
      <c r="F146" s="70" t="s">
        <v>231</v>
      </c>
      <c r="G146" s="70" t="s">
        <v>1860</v>
      </c>
      <c r="H146" s="70" t="s">
        <v>1898</v>
      </c>
      <c r="I146" s="75" t="e" vm="330">
        <v>#VALUE!</v>
      </c>
    </row>
    <row r="147" spans="1:9" x14ac:dyDescent="0.4">
      <c r="A147" s="70" t="s">
        <v>431</v>
      </c>
      <c r="B147" s="70" t="s">
        <v>432</v>
      </c>
      <c r="C147" s="74">
        <v>4.66</v>
      </c>
      <c r="D147" s="70" t="s">
        <v>28</v>
      </c>
      <c r="E147" s="72">
        <v>20260101</v>
      </c>
      <c r="F147" s="70" t="s">
        <v>231</v>
      </c>
      <c r="G147" s="70" t="s">
        <v>1486</v>
      </c>
      <c r="H147" s="10" t="s">
        <v>431</v>
      </c>
      <c r="I147" s="75" t="e" vm="331">
        <v>#VALUE!</v>
      </c>
    </row>
    <row r="148" spans="1:9" x14ac:dyDescent="0.4">
      <c r="A148" s="70" t="s">
        <v>433</v>
      </c>
      <c r="B148" s="70" t="s">
        <v>434</v>
      </c>
      <c r="C148" s="74">
        <v>4.58</v>
      </c>
      <c r="D148" s="70" t="s">
        <v>28</v>
      </c>
      <c r="E148" s="72">
        <v>20260101</v>
      </c>
      <c r="F148" s="70" t="s">
        <v>231</v>
      </c>
      <c r="G148" s="70" t="s">
        <v>1487</v>
      </c>
      <c r="H148" s="10" t="s">
        <v>433</v>
      </c>
      <c r="I148" s="75" t="e" vm="332">
        <v>#VALUE!</v>
      </c>
    </row>
    <row r="149" spans="1:9" x14ac:dyDescent="0.4">
      <c r="A149" s="70" t="s">
        <v>822</v>
      </c>
      <c r="B149" s="70" t="s">
        <v>823</v>
      </c>
      <c r="C149" s="74">
        <v>8</v>
      </c>
      <c r="D149" s="70" t="s">
        <v>28</v>
      </c>
      <c r="E149" s="72">
        <v>20260101</v>
      </c>
      <c r="F149" s="70" t="s">
        <v>231</v>
      </c>
      <c r="G149" s="70" t="s">
        <v>1488</v>
      </c>
      <c r="H149" s="10" t="s">
        <v>822</v>
      </c>
      <c r="I149" s="75" t="e" vm="333">
        <v>#VALUE!</v>
      </c>
    </row>
    <row r="150" spans="1:9" x14ac:dyDescent="0.4">
      <c r="A150" s="70" t="s">
        <v>824</v>
      </c>
      <c r="B150" s="70" t="s">
        <v>825</v>
      </c>
      <c r="C150" s="74">
        <v>11</v>
      </c>
      <c r="D150" s="70" t="s">
        <v>28</v>
      </c>
      <c r="E150" s="72">
        <v>20260101</v>
      </c>
      <c r="F150" s="70" t="s">
        <v>231</v>
      </c>
      <c r="G150" s="70" t="s">
        <v>1489</v>
      </c>
      <c r="H150" s="10" t="s">
        <v>824</v>
      </c>
      <c r="I150" s="75" t="e" vm="333">
        <v>#VALUE!</v>
      </c>
    </row>
    <row r="151" spans="1:9" x14ac:dyDescent="0.4">
      <c r="A151" s="70" t="s">
        <v>826</v>
      </c>
      <c r="B151" s="70" t="s">
        <v>827</v>
      </c>
      <c r="C151" s="74">
        <v>11</v>
      </c>
      <c r="D151" s="70" t="s">
        <v>28</v>
      </c>
      <c r="E151" s="72">
        <v>20260101</v>
      </c>
      <c r="F151" s="70" t="s">
        <v>231</v>
      </c>
      <c r="G151" s="70" t="s">
        <v>1490</v>
      </c>
      <c r="H151" s="10" t="s">
        <v>826</v>
      </c>
      <c r="I151" s="75" t="e" vm="334">
        <v>#VALUE!</v>
      </c>
    </row>
    <row r="152" spans="1:9" x14ac:dyDescent="0.4">
      <c r="A152" s="70" t="s">
        <v>357</v>
      </c>
      <c r="B152" s="70" t="s">
        <v>358</v>
      </c>
      <c r="C152" s="74">
        <v>7.45</v>
      </c>
      <c r="D152" s="70" t="s">
        <v>28</v>
      </c>
      <c r="E152" s="72">
        <v>20260101</v>
      </c>
      <c r="F152" s="70" t="s">
        <v>231</v>
      </c>
      <c r="G152" s="70" t="s">
        <v>1491</v>
      </c>
      <c r="H152" s="10" t="s">
        <v>357</v>
      </c>
      <c r="I152" s="75" t="e" vm="335">
        <v>#VALUE!</v>
      </c>
    </row>
    <row r="153" spans="1:9" x14ac:dyDescent="0.4">
      <c r="A153" s="70" t="s">
        <v>554</v>
      </c>
      <c r="B153" s="70" t="s">
        <v>555</v>
      </c>
      <c r="C153" s="74">
        <v>7.45</v>
      </c>
      <c r="D153" s="70" t="s">
        <v>28</v>
      </c>
      <c r="E153" s="72">
        <v>20260101</v>
      </c>
      <c r="F153" s="70" t="s">
        <v>231</v>
      </c>
      <c r="G153" s="70" t="s">
        <v>1492</v>
      </c>
      <c r="H153" s="10" t="s">
        <v>554</v>
      </c>
      <c r="I153" s="75" t="e" vm="336">
        <v>#VALUE!</v>
      </c>
    </row>
    <row r="154" spans="1:9" x14ac:dyDescent="0.4">
      <c r="A154" s="70" t="s">
        <v>359</v>
      </c>
      <c r="B154" s="70" t="s">
        <v>360</v>
      </c>
      <c r="C154" s="74">
        <v>10.199999999999999</v>
      </c>
      <c r="D154" s="70" t="s">
        <v>28</v>
      </c>
      <c r="E154" s="72">
        <v>20260101</v>
      </c>
      <c r="F154" s="70" t="s">
        <v>231</v>
      </c>
      <c r="G154" s="70" t="s">
        <v>1493</v>
      </c>
      <c r="H154" s="10" t="s">
        <v>359</v>
      </c>
      <c r="I154" s="75" t="e" vm="337">
        <v>#VALUE!</v>
      </c>
    </row>
    <row r="155" spans="1:9" x14ac:dyDescent="0.4">
      <c r="A155" s="70" t="s">
        <v>361</v>
      </c>
      <c r="B155" s="70" t="s">
        <v>362</v>
      </c>
      <c r="C155" s="74">
        <v>7.45</v>
      </c>
      <c r="D155" s="70" t="s">
        <v>28</v>
      </c>
      <c r="E155" s="72">
        <v>20260101</v>
      </c>
      <c r="F155" s="70" t="s">
        <v>231</v>
      </c>
      <c r="G155" s="70" t="s">
        <v>1494</v>
      </c>
      <c r="H155" s="10" t="s">
        <v>361</v>
      </c>
      <c r="I155" s="75" t="e" vm="338">
        <v>#VALUE!</v>
      </c>
    </row>
    <row r="156" spans="1:9" x14ac:dyDescent="0.4">
      <c r="A156" s="70" t="s">
        <v>588</v>
      </c>
      <c r="B156" s="70" t="s">
        <v>589</v>
      </c>
      <c r="C156" s="74">
        <v>10.95</v>
      </c>
      <c r="D156" s="70" t="s">
        <v>28</v>
      </c>
      <c r="E156" s="72">
        <v>20260101</v>
      </c>
      <c r="F156" s="70" t="s">
        <v>231</v>
      </c>
      <c r="G156" s="70" t="s">
        <v>1812</v>
      </c>
      <c r="H156" s="10" t="s">
        <v>588</v>
      </c>
      <c r="I156" s="75" t="e" vm="339">
        <v>#VALUE!</v>
      </c>
    </row>
    <row r="157" spans="1:9" x14ac:dyDescent="0.4">
      <c r="A157" s="70" t="s">
        <v>622</v>
      </c>
      <c r="B157" s="70" t="s">
        <v>623</v>
      </c>
      <c r="C157" s="74">
        <v>10.199999999999999</v>
      </c>
      <c r="D157" s="70" t="s">
        <v>28</v>
      </c>
      <c r="E157" s="72">
        <v>20260101</v>
      </c>
      <c r="F157" s="70" t="s">
        <v>231</v>
      </c>
      <c r="G157" s="70" t="s">
        <v>1495</v>
      </c>
      <c r="H157" s="10" t="s">
        <v>622</v>
      </c>
      <c r="I157" s="75" t="e" vm="340">
        <v>#VALUE!</v>
      </c>
    </row>
    <row r="158" spans="1:9" x14ac:dyDescent="0.4">
      <c r="A158" s="70" t="s">
        <v>656</v>
      </c>
      <c r="B158" s="70" t="s">
        <v>657</v>
      </c>
      <c r="C158" s="74">
        <v>10.199999999999999</v>
      </c>
      <c r="D158" s="70" t="s">
        <v>28</v>
      </c>
      <c r="E158" s="72">
        <v>20260101</v>
      </c>
      <c r="F158" s="70" t="s">
        <v>231</v>
      </c>
      <c r="G158" s="70" t="s">
        <v>1496</v>
      </c>
      <c r="H158" s="10" t="s">
        <v>656</v>
      </c>
      <c r="I158" s="75" t="e" vm="341">
        <v>#VALUE!</v>
      </c>
    </row>
    <row r="159" spans="1:9" x14ac:dyDescent="0.4">
      <c r="A159" s="70" t="s">
        <v>519</v>
      </c>
      <c r="B159" s="70" t="s">
        <v>520</v>
      </c>
      <c r="C159" s="74">
        <v>4.58</v>
      </c>
      <c r="D159" s="70" t="s">
        <v>28</v>
      </c>
      <c r="E159" s="72">
        <v>20260101</v>
      </c>
      <c r="F159" s="70" t="s">
        <v>231</v>
      </c>
      <c r="G159" s="70" t="s">
        <v>1497</v>
      </c>
      <c r="H159" s="10" t="s">
        <v>519</v>
      </c>
      <c r="I159" s="75" t="e" vm="342">
        <v>#VALUE!</v>
      </c>
    </row>
    <row r="160" spans="1:9" x14ac:dyDescent="0.4">
      <c r="A160" s="70" t="s">
        <v>1899</v>
      </c>
      <c r="B160" s="70" t="s">
        <v>1880</v>
      </c>
      <c r="C160" s="76">
        <v>6.15</v>
      </c>
      <c r="D160" s="70" t="s">
        <v>28</v>
      </c>
      <c r="E160" s="72">
        <v>20260101</v>
      </c>
      <c r="F160" s="70" t="s">
        <v>231</v>
      </c>
      <c r="G160" s="70" t="s">
        <v>1861</v>
      </c>
      <c r="H160" s="70" t="s">
        <v>1899</v>
      </c>
      <c r="I160" s="75" t="e" vm="343">
        <v>#VALUE!</v>
      </c>
    </row>
    <row r="161" spans="1:9" x14ac:dyDescent="0.4">
      <c r="A161" s="70" t="s">
        <v>451</v>
      </c>
      <c r="B161" s="70" t="s">
        <v>452</v>
      </c>
      <c r="C161" s="74">
        <v>4.53</v>
      </c>
      <c r="D161" s="70" t="s">
        <v>28</v>
      </c>
      <c r="E161" s="72">
        <v>20260101</v>
      </c>
      <c r="F161" s="70" t="s">
        <v>231</v>
      </c>
      <c r="G161" s="70" t="s">
        <v>1498</v>
      </c>
      <c r="H161" s="10" t="s">
        <v>451</v>
      </c>
      <c r="I161" s="75" t="e" vm="344">
        <v>#VALUE!</v>
      </c>
    </row>
    <row r="162" spans="1:9" x14ac:dyDescent="0.4">
      <c r="A162" s="70" t="s">
        <v>453</v>
      </c>
      <c r="B162" s="70" t="s">
        <v>454</v>
      </c>
      <c r="C162" s="74">
        <v>4.4000000000000004</v>
      </c>
      <c r="D162" s="70" t="s">
        <v>28</v>
      </c>
      <c r="E162" s="72">
        <v>20260101</v>
      </c>
      <c r="F162" s="70" t="s">
        <v>231</v>
      </c>
      <c r="G162" s="70" t="s">
        <v>1499</v>
      </c>
      <c r="H162" s="10" t="s">
        <v>453</v>
      </c>
      <c r="I162" s="75" t="e" vm="345">
        <v>#VALUE!</v>
      </c>
    </row>
    <row r="163" spans="1:9" x14ac:dyDescent="0.4">
      <c r="A163" s="70" t="s">
        <v>864</v>
      </c>
      <c r="B163" s="70" t="s">
        <v>865</v>
      </c>
      <c r="C163" s="74">
        <v>6.2</v>
      </c>
      <c r="D163" s="70" t="s">
        <v>28</v>
      </c>
      <c r="E163" s="72">
        <v>20260101</v>
      </c>
      <c r="F163" s="70" t="s">
        <v>231</v>
      </c>
      <c r="G163" s="70" t="s">
        <v>1500</v>
      </c>
      <c r="H163" s="10" t="s">
        <v>864</v>
      </c>
      <c r="I163" s="75" t="e" vm="346">
        <v>#VALUE!</v>
      </c>
    </row>
    <row r="164" spans="1:9" x14ac:dyDescent="0.4">
      <c r="A164" s="70" t="s">
        <v>866</v>
      </c>
      <c r="B164" s="70" t="s">
        <v>867</v>
      </c>
      <c r="C164" s="74">
        <v>7.7</v>
      </c>
      <c r="D164" s="70" t="s">
        <v>28</v>
      </c>
      <c r="E164" s="72">
        <v>20260101</v>
      </c>
      <c r="F164" s="70" t="s">
        <v>231</v>
      </c>
      <c r="G164" s="70" t="s">
        <v>1501</v>
      </c>
      <c r="H164" s="10" t="s">
        <v>866</v>
      </c>
      <c r="I164" s="75" t="e" vm="346">
        <v>#VALUE!</v>
      </c>
    </row>
    <row r="165" spans="1:9" x14ac:dyDescent="0.4">
      <c r="A165" s="70" t="s">
        <v>868</v>
      </c>
      <c r="B165" s="70" t="s">
        <v>869</v>
      </c>
      <c r="C165" s="74">
        <v>7.7</v>
      </c>
      <c r="D165" s="70" t="s">
        <v>28</v>
      </c>
      <c r="E165" s="72">
        <v>20260101</v>
      </c>
      <c r="F165" s="70" t="s">
        <v>231</v>
      </c>
      <c r="G165" s="70" t="s">
        <v>1502</v>
      </c>
      <c r="H165" s="10" t="s">
        <v>868</v>
      </c>
      <c r="I165" s="75" t="e" vm="347">
        <v>#VALUE!</v>
      </c>
    </row>
    <row r="166" spans="1:9" x14ac:dyDescent="0.4">
      <c r="A166" s="70" t="s">
        <v>387</v>
      </c>
      <c r="B166" s="70" t="s">
        <v>388</v>
      </c>
      <c r="C166" s="74">
        <v>5.75</v>
      </c>
      <c r="D166" s="70" t="s">
        <v>28</v>
      </c>
      <c r="E166" s="72">
        <v>20260101</v>
      </c>
      <c r="F166" s="70" t="s">
        <v>231</v>
      </c>
      <c r="G166" s="70" t="s">
        <v>1503</v>
      </c>
      <c r="H166" s="10" t="s">
        <v>387</v>
      </c>
      <c r="I166" s="75" t="e" vm="348">
        <v>#VALUE!</v>
      </c>
    </row>
    <row r="167" spans="1:9" x14ac:dyDescent="0.4">
      <c r="A167" s="70" t="s">
        <v>564</v>
      </c>
      <c r="B167" s="70" t="s">
        <v>565</v>
      </c>
      <c r="C167" s="74">
        <v>5.75</v>
      </c>
      <c r="D167" s="70" t="s">
        <v>28</v>
      </c>
      <c r="E167" s="72">
        <v>20260101</v>
      </c>
      <c r="F167" s="70" t="s">
        <v>231</v>
      </c>
      <c r="G167" s="70" t="s">
        <v>1504</v>
      </c>
      <c r="H167" s="10" t="s">
        <v>564</v>
      </c>
      <c r="I167" s="75" t="e" vm="349">
        <v>#VALUE!</v>
      </c>
    </row>
    <row r="168" spans="1:9" x14ac:dyDescent="0.4">
      <c r="A168" s="70" t="s">
        <v>389</v>
      </c>
      <c r="B168" s="70" t="s">
        <v>390</v>
      </c>
      <c r="C168" s="74">
        <v>7.2</v>
      </c>
      <c r="D168" s="70" t="s">
        <v>28</v>
      </c>
      <c r="E168" s="72">
        <v>20260101</v>
      </c>
      <c r="F168" s="70" t="s">
        <v>231</v>
      </c>
      <c r="G168" s="70" t="s">
        <v>1505</v>
      </c>
      <c r="H168" s="10" t="s">
        <v>389</v>
      </c>
      <c r="I168" s="75" t="e" vm="350">
        <v>#VALUE!</v>
      </c>
    </row>
    <row r="169" spans="1:9" x14ac:dyDescent="0.4">
      <c r="A169" s="70" t="s">
        <v>391</v>
      </c>
      <c r="B169" s="70" t="s">
        <v>392</v>
      </c>
      <c r="C169" s="74">
        <v>5.75</v>
      </c>
      <c r="D169" s="70" t="s">
        <v>28</v>
      </c>
      <c r="E169" s="72">
        <v>20260101</v>
      </c>
      <c r="F169" s="70" t="s">
        <v>231</v>
      </c>
      <c r="G169" s="70" t="s">
        <v>1506</v>
      </c>
      <c r="H169" s="10" t="s">
        <v>391</v>
      </c>
      <c r="I169" s="75" t="e" vm="351">
        <v>#VALUE!</v>
      </c>
    </row>
    <row r="170" spans="1:9" x14ac:dyDescent="0.4">
      <c r="A170" s="70" t="s">
        <v>598</v>
      </c>
      <c r="B170" s="70" t="s">
        <v>599</v>
      </c>
      <c r="C170" s="74">
        <v>8.0500000000000007</v>
      </c>
      <c r="D170" s="70" t="s">
        <v>28</v>
      </c>
      <c r="E170" s="72">
        <v>20260101</v>
      </c>
      <c r="F170" s="70" t="s">
        <v>231</v>
      </c>
      <c r="G170" s="70" t="s">
        <v>1813</v>
      </c>
      <c r="H170" s="10" t="s">
        <v>598</v>
      </c>
      <c r="I170" s="75" t="e" vm="352">
        <v>#VALUE!</v>
      </c>
    </row>
    <row r="171" spans="1:9" x14ac:dyDescent="0.4">
      <c r="A171" s="70" t="s">
        <v>632</v>
      </c>
      <c r="B171" s="70" t="s">
        <v>633</v>
      </c>
      <c r="C171" s="74">
        <v>7.2</v>
      </c>
      <c r="D171" s="70" t="s">
        <v>28</v>
      </c>
      <c r="E171" s="72">
        <v>20260101</v>
      </c>
      <c r="F171" s="70" t="s">
        <v>231</v>
      </c>
      <c r="G171" s="70" t="s">
        <v>1507</v>
      </c>
      <c r="H171" s="10" t="s">
        <v>632</v>
      </c>
      <c r="I171" s="75" t="e" vm="351">
        <v>#VALUE!</v>
      </c>
    </row>
    <row r="172" spans="1:9" x14ac:dyDescent="0.4">
      <c r="A172" s="70" t="s">
        <v>666</v>
      </c>
      <c r="B172" s="70" t="s">
        <v>667</v>
      </c>
      <c r="C172" s="74">
        <v>7.2</v>
      </c>
      <c r="D172" s="70" t="s">
        <v>28</v>
      </c>
      <c r="E172" s="72">
        <v>20260101</v>
      </c>
      <c r="F172" s="70" t="s">
        <v>231</v>
      </c>
      <c r="G172" s="70" t="s">
        <v>1508</v>
      </c>
      <c r="H172" s="10" t="s">
        <v>666</v>
      </c>
      <c r="I172" s="75" t="e" vm="353">
        <v>#VALUE!</v>
      </c>
    </row>
    <row r="173" spans="1:9" x14ac:dyDescent="0.4">
      <c r="A173" s="70" t="s">
        <v>529</v>
      </c>
      <c r="B173" s="70" t="s">
        <v>530</v>
      </c>
      <c r="C173" s="74">
        <v>4.4000000000000004</v>
      </c>
      <c r="D173" s="70" t="s">
        <v>28</v>
      </c>
      <c r="E173" s="72">
        <v>20260101</v>
      </c>
      <c r="F173" s="70" t="s">
        <v>231</v>
      </c>
      <c r="G173" s="70" t="s">
        <v>1509</v>
      </c>
      <c r="H173" s="10" t="s">
        <v>529</v>
      </c>
      <c r="I173" s="75" t="e" vm="354">
        <v>#VALUE!</v>
      </c>
    </row>
    <row r="174" spans="1:9" x14ac:dyDescent="0.4">
      <c r="A174" s="70" t="s">
        <v>1900</v>
      </c>
      <c r="B174" s="70" t="s">
        <v>1881</v>
      </c>
      <c r="C174" s="76">
        <v>6.05</v>
      </c>
      <c r="D174" s="70" t="s">
        <v>28</v>
      </c>
      <c r="E174" s="72">
        <v>20260101</v>
      </c>
      <c r="F174" s="70" t="s">
        <v>231</v>
      </c>
      <c r="G174" s="70" t="s">
        <v>1862</v>
      </c>
      <c r="H174" s="70" t="s">
        <v>1900</v>
      </c>
      <c r="I174" s="75" t="e" vm="355">
        <v>#VALUE!</v>
      </c>
    </row>
    <row r="175" spans="1:9" x14ac:dyDescent="0.4">
      <c r="A175" s="70" t="s">
        <v>435</v>
      </c>
      <c r="B175" s="70" t="s">
        <v>436</v>
      </c>
      <c r="C175" s="74">
        <v>4.66</v>
      </c>
      <c r="D175" s="70" t="s">
        <v>28</v>
      </c>
      <c r="E175" s="72">
        <v>20260101</v>
      </c>
      <c r="F175" s="70" t="s">
        <v>231</v>
      </c>
      <c r="G175" s="70" t="s">
        <v>1510</v>
      </c>
      <c r="H175" s="10" t="s">
        <v>435</v>
      </c>
      <c r="I175" s="75" t="e" vm="356">
        <v>#VALUE!</v>
      </c>
    </row>
    <row r="176" spans="1:9" x14ac:dyDescent="0.4">
      <c r="A176" s="70" t="s">
        <v>437</v>
      </c>
      <c r="B176" s="70" t="s">
        <v>438</v>
      </c>
      <c r="C176" s="74">
        <v>4.58</v>
      </c>
      <c r="D176" s="70" t="s">
        <v>28</v>
      </c>
      <c r="E176" s="72">
        <v>20260101</v>
      </c>
      <c r="F176" s="70" t="s">
        <v>231</v>
      </c>
      <c r="G176" s="70" t="s">
        <v>1511</v>
      </c>
      <c r="H176" s="10" t="s">
        <v>437</v>
      </c>
      <c r="I176" s="75" t="e" vm="357">
        <v>#VALUE!</v>
      </c>
    </row>
    <row r="177" spans="1:9" x14ac:dyDescent="0.4">
      <c r="A177" s="70" t="s">
        <v>828</v>
      </c>
      <c r="B177" s="70" t="s">
        <v>829</v>
      </c>
      <c r="C177" s="74">
        <v>8</v>
      </c>
      <c r="D177" s="70" t="s">
        <v>28</v>
      </c>
      <c r="E177" s="72">
        <v>20260101</v>
      </c>
      <c r="F177" s="70" t="s">
        <v>231</v>
      </c>
      <c r="G177" s="70" t="s">
        <v>1512</v>
      </c>
      <c r="H177" s="10" t="s">
        <v>828</v>
      </c>
      <c r="I177" s="75" t="e" vm="358">
        <v>#VALUE!</v>
      </c>
    </row>
    <row r="178" spans="1:9" x14ac:dyDescent="0.4">
      <c r="A178" s="70" t="s">
        <v>830</v>
      </c>
      <c r="B178" s="70" t="s">
        <v>831</v>
      </c>
      <c r="C178" s="74">
        <v>11</v>
      </c>
      <c r="D178" s="70" t="s">
        <v>28</v>
      </c>
      <c r="E178" s="72">
        <v>20260101</v>
      </c>
      <c r="F178" s="70" t="s">
        <v>231</v>
      </c>
      <c r="G178" s="70" t="s">
        <v>1513</v>
      </c>
      <c r="H178" s="10" t="s">
        <v>830</v>
      </c>
      <c r="I178" s="75" t="e" vm="358">
        <v>#VALUE!</v>
      </c>
    </row>
    <row r="179" spans="1:9" x14ac:dyDescent="0.4">
      <c r="A179" s="70" t="s">
        <v>832</v>
      </c>
      <c r="B179" s="70" t="s">
        <v>833</v>
      </c>
      <c r="C179" s="74">
        <v>11</v>
      </c>
      <c r="D179" s="70" t="s">
        <v>28</v>
      </c>
      <c r="E179" s="72">
        <v>20260101</v>
      </c>
      <c r="F179" s="70" t="s">
        <v>231</v>
      </c>
      <c r="G179" s="70" t="s">
        <v>1514</v>
      </c>
      <c r="H179" s="10" t="s">
        <v>832</v>
      </c>
      <c r="I179" s="75" t="e" vm="359">
        <v>#VALUE!</v>
      </c>
    </row>
    <row r="180" spans="1:9" x14ac:dyDescent="0.4">
      <c r="A180" s="70" t="s">
        <v>363</v>
      </c>
      <c r="B180" s="70" t="s">
        <v>364</v>
      </c>
      <c r="C180" s="74">
        <v>7.45</v>
      </c>
      <c r="D180" s="70" t="s">
        <v>28</v>
      </c>
      <c r="E180" s="72">
        <v>20260101</v>
      </c>
      <c r="F180" s="70" t="s">
        <v>231</v>
      </c>
      <c r="G180" s="70" t="s">
        <v>1515</v>
      </c>
      <c r="H180" s="10" t="s">
        <v>363</v>
      </c>
      <c r="I180" s="75" t="e" vm="360">
        <v>#VALUE!</v>
      </c>
    </row>
    <row r="181" spans="1:9" x14ac:dyDescent="0.4">
      <c r="A181" s="70" t="s">
        <v>556</v>
      </c>
      <c r="B181" s="70" t="s">
        <v>557</v>
      </c>
      <c r="C181" s="74">
        <v>7.45</v>
      </c>
      <c r="D181" s="70" t="s">
        <v>28</v>
      </c>
      <c r="E181" s="72">
        <v>20260101</v>
      </c>
      <c r="F181" s="70" t="s">
        <v>231</v>
      </c>
      <c r="G181" s="70" t="s">
        <v>1516</v>
      </c>
      <c r="H181" s="10" t="s">
        <v>556</v>
      </c>
      <c r="I181" s="75" t="e" vm="361">
        <v>#VALUE!</v>
      </c>
    </row>
    <row r="182" spans="1:9" x14ac:dyDescent="0.4">
      <c r="A182" s="70" t="s">
        <v>365</v>
      </c>
      <c r="B182" s="70" t="s">
        <v>366</v>
      </c>
      <c r="C182" s="74">
        <v>10.199999999999999</v>
      </c>
      <c r="D182" s="70" t="s">
        <v>28</v>
      </c>
      <c r="E182" s="72">
        <v>20260101</v>
      </c>
      <c r="F182" s="70" t="s">
        <v>231</v>
      </c>
      <c r="G182" s="70" t="s">
        <v>1517</v>
      </c>
      <c r="H182" s="10" t="s">
        <v>365</v>
      </c>
      <c r="I182" s="75" t="e" vm="362">
        <v>#VALUE!</v>
      </c>
    </row>
    <row r="183" spans="1:9" x14ac:dyDescent="0.4">
      <c r="A183" s="70" t="s">
        <v>367</v>
      </c>
      <c r="B183" s="70" t="s">
        <v>368</v>
      </c>
      <c r="C183" s="74">
        <v>7.45</v>
      </c>
      <c r="D183" s="70" t="s">
        <v>28</v>
      </c>
      <c r="E183" s="72">
        <v>20260101</v>
      </c>
      <c r="F183" s="70" t="s">
        <v>231</v>
      </c>
      <c r="G183" s="70" t="s">
        <v>1518</v>
      </c>
      <c r="H183" s="10" t="s">
        <v>367</v>
      </c>
      <c r="I183" s="75" t="e" vm="363">
        <v>#VALUE!</v>
      </c>
    </row>
    <row r="184" spans="1:9" x14ac:dyDescent="0.4">
      <c r="A184" s="70" t="s">
        <v>590</v>
      </c>
      <c r="B184" s="70" t="s">
        <v>591</v>
      </c>
      <c r="C184" s="74">
        <v>10.95</v>
      </c>
      <c r="D184" s="70" t="s">
        <v>28</v>
      </c>
      <c r="E184" s="72">
        <v>20260101</v>
      </c>
      <c r="F184" s="70" t="s">
        <v>231</v>
      </c>
      <c r="G184" s="70" t="s">
        <v>1814</v>
      </c>
      <c r="H184" s="10" t="s">
        <v>590</v>
      </c>
      <c r="I184" s="75" t="e" vm="364">
        <v>#VALUE!</v>
      </c>
    </row>
    <row r="185" spans="1:9" x14ac:dyDescent="0.4">
      <c r="A185" s="70" t="s">
        <v>624</v>
      </c>
      <c r="B185" s="70" t="s">
        <v>625</v>
      </c>
      <c r="C185" s="74">
        <v>10.199999999999999</v>
      </c>
      <c r="D185" s="70" t="s">
        <v>28</v>
      </c>
      <c r="E185" s="72">
        <v>20260101</v>
      </c>
      <c r="F185" s="70" t="s">
        <v>231</v>
      </c>
      <c r="G185" s="70" t="s">
        <v>1519</v>
      </c>
      <c r="H185" s="10" t="s">
        <v>624</v>
      </c>
      <c r="I185" s="75" t="e" vm="363">
        <v>#VALUE!</v>
      </c>
    </row>
    <row r="186" spans="1:9" x14ac:dyDescent="0.4">
      <c r="A186" s="70" t="s">
        <v>658</v>
      </c>
      <c r="B186" s="70" t="s">
        <v>659</v>
      </c>
      <c r="C186" s="74">
        <v>10.199999999999999</v>
      </c>
      <c r="D186" s="70" t="s">
        <v>28</v>
      </c>
      <c r="E186" s="72">
        <v>20260101</v>
      </c>
      <c r="F186" s="70" t="s">
        <v>231</v>
      </c>
      <c r="G186" s="70" t="s">
        <v>1520</v>
      </c>
      <c r="H186" s="10" t="s">
        <v>658</v>
      </c>
      <c r="I186" s="75" t="e" vm="365">
        <v>#VALUE!</v>
      </c>
    </row>
    <row r="187" spans="1:9" x14ac:dyDescent="0.4">
      <c r="A187" s="70" t="s">
        <v>521</v>
      </c>
      <c r="B187" s="70" t="s">
        <v>522</v>
      </c>
      <c r="C187" s="74">
        <v>4.58</v>
      </c>
      <c r="D187" s="70" t="s">
        <v>28</v>
      </c>
      <c r="E187" s="72">
        <v>20260101</v>
      </c>
      <c r="F187" s="70" t="s">
        <v>231</v>
      </c>
      <c r="G187" s="70" t="s">
        <v>1521</v>
      </c>
      <c r="H187" s="10" t="s">
        <v>521</v>
      </c>
      <c r="I187" s="75" t="e" vm="366">
        <v>#VALUE!</v>
      </c>
    </row>
    <row r="188" spans="1:9" x14ac:dyDescent="0.4">
      <c r="A188" s="70" t="s">
        <v>1901</v>
      </c>
      <c r="B188" s="70" t="s">
        <v>1882</v>
      </c>
      <c r="C188" s="76">
        <v>6.15</v>
      </c>
      <c r="D188" s="70" t="s">
        <v>28</v>
      </c>
      <c r="E188" s="72">
        <v>20260101</v>
      </c>
      <c r="F188" s="70" t="s">
        <v>231</v>
      </c>
      <c r="G188" s="70" t="s">
        <v>1863</v>
      </c>
      <c r="H188" s="70" t="s">
        <v>1901</v>
      </c>
      <c r="I188" s="75" t="e" vm="367">
        <v>#VALUE!</v>
      </c>
    </row>
    <row r="189" spans="1:9" x14ac:dyDescent="0.4">
      <c r="A189" s="70" t="s">
        <v>455</v>
      </c>
      <c r="B189" s="70" t="s">
        <v>456</v>
      </c>
      <c r="C189" s="74">
        <v>4.53</v>
      </c>
      <c r="D189" s="70" t="s">
        <v>28</v>
      </c>
      <c r="E189" s="72">
        <v>20260101</v>
      </c>
      <c r="F189" s="70" t="s">
        <v>231</v>
      </c>
      <c r="G189" s="70" t="s">
        <v>1522</v>
      </c>
      <c r="H189" s="10" t="s">
        <v>455</v>
      </c>
      <c r="I189" s="75" t="e" vm="368">
        <v>#VALUE!</v>
      </c>
    </row>
    <row r="190" spans="1:9" x14ac:dyDescent="0.4">
      <c r="A190" s="70" t="s">
        <v>457</v>
      </c>
      <c r="B190" s="70" t="s">
        <v>458</v>
      </c>
      <c r="C190" s="74">
        <v>4.4000000000000004</v>
      </c>
      <c r="D190" s="70" t="s">
        <v>28</v>
      </c>
      <c r="E190" s="72">
        <v>20260101</v>
      </c>
      <c r="F190" s="70" t="s">
        <v>231</v>
      </c>
      <c r="G190" s="70" t="s">
        <v>1523</v>
      </c>
      <c r="H190" s="10" t="s">
        <v>457</v>
      </c>
      <c r="I190" s="75" t="e" vm="369">
        <v>#VALUE!</v>
      </c>
    </row>
    <row r="191" spans="1:9" x14ac:dyDescent="0.4">
      <c r="A191" s="70" t="s">
        <v>870</v>
      </c>
      <c r="B191" s="70" t="s">
        <v>871</v>
      </c>
      <c r="C191" s="74">
        <v>6.2</v>
      </c>
      <c r="D191" s="70" t="s">
        <v>28</v>
      </c>
      <c r="E191" s="72">
        <v>20260101</v>
      </c>
      <c r="F191" s="70" t="s">
        <v>231</v>
      </c>
      <c r="G191" s="70" t="s">
        <v>1524</v>
      </c>
      <c r="H191" s="10" t="s">
        <v>870</v>
      </c>
      <c r="I191" s="75" t="e" vm="370">
        <v>#VALUE!</v>
      </c>
    </row>
    <row r="192" spans="1:9" x14ac:dyDescent="0.4">
      <c r="A192" s="70" t="s">
        <v>872</v>
      </c>
      <c r="B192" s="70" t="s">
        <v>873</v>
      </c>
      <c r="C192" s="74">
        <v>7.7</v>
      </c>
      <c r="D192" s="70" t="s">
        <v>28</v>
      </c>
      <c r="E192" s="72">
        <v>20260101</v>
      </c>
      <c r="F192" s="70" t="s">
        <v>231</v>
      </c>
      <c r="G192" s="70" t="s">
        <v>1525</v>
      </c>
      <c r="H192" s="10" t="s">
        <v>872</v>
      </c>
      <c r="I192" s="75" t="e" vm="371">
        <v>#VALUE!</v>
      </c>
    </row>
    <row r="193" spans="1:9" x14ac:dyDescent="0.4">
      <c r="A193" s="70" t="s">
        <v>874</v>
      </c>
      <c r="B193" s="70" t="s">
        <v>875</v>
      </c>
      <c r="C193" s="74">
        <v>7.7</v>
      </c>
      <c r="D193" s="70" t="s">
        <v>28</v>
      </c>
      <c r="E193" s="72">
        <v>20260101</v>
      </c>
      <c r="F193" s="70" t="s">
        <v>231</v>
      </c>
      <c r="G193" s="70" t="s">
        <v>1526</v>
      </c>
      <c r="H193" s="10" t="s">
        <v>874</v>
      </c>
      <c r="I193" s="75" t="e" vm="372">
        <v>#VALUE!</v>
      </c>
    </row>
    <row r="194" spans="1:9" x14ac:dyDescent="0.4">
      <c r="A194" s="70" t="s">
        <v>393</v>
      </c>
      <c r="B194" s="70" t="s">
        <v>394</v>
      </c>
      <c r="C194" s="74">
        <v>5.75</v>
      </c>
      <c r="D194" s="70" t="s">
        <v>28</v>
      </c>
      <c r="E194" s="72">
        <v>20260101</v>
      </c>
      <c r="F194" s="70" t="s">
        <v>231</v>
      </c>
      <c r="G194" s="70" t="s">
        <v>1527</v>
      </c>
      <c r="H194" s="10" t="s">
        <v>393</v>
      </c>
      <c r="I194" s="75" t="e" vm="373">
        <v>#VALUE!</v>
      </c>
    </row>
    <row r="195" spans="1:9" x14ac:dyDescent="0.4">
      <c r="A195" s="70" t="s">
        <v>566</v>
      </c>
      <c r="B195" s="70" t="s">
        <v>567</v>
      </c>
      <c r="C195" s="74">
        <v>5.75</v>
      </c>
      <c r="D195" s="70" t="s">
        <v>28</v>
      </c>
      <c r="E195" s="72">
        <v>20260101</v>
      </c>
      <c r="F195" s="70" t="s">
        <v>231</v>
      </c>
      <c r="G195" s="70" t="s">
        <v>1528</v>
      </c>
      <c r="H195" s="10" t="s">
        <v>566</v>
      </c>
      <c r="I195" s="75" t="e" vm="374">
        <v>#VALUE!</v>
      </c>
    </row>
    <row r="196" spans="1:9" x14ac:dyDescent="0.4">
      <c r="A196" s="70" t="s">
        <v>395</v>
      </c>
      <c r="B196" s="70" t="s">
        <v>396</v>
      </c>
      <c r="C196" s="74">
        <v>7.2</v>
      </c>
      <c r="D196" s="70" t="s">
        <v>28</v>
      </c>
      <c r="E196" s="72">
        <v>20260101</v>
      </c>
      <c r="F196" s="70" t="s">
        <v>231</v>
      </c>
      <c r="G196" s="70" t="s">
        <v>1529</v>
      </c>
      <c r="H196" s="10" t="s">
        <v>395</v>
      </c>
      <c r="I196" s="75" t="e" vm="375">
        <v>#VALUE!</v>
      </c>
    </row>
    <row r="197" spans="1:9" x14ac:dyDescent="0.4">
      <c r="A197" s="70" t="s">
        <v>397</v>
      </c>
      <c r="B197" s="70" t="s">
        <v>398</v>
      </c>
      <c r="C197" s="74">
        <v>5.75</v>
      </c>
      <c r="D197" s="70" t="s">
        <v>28</v>
      </c>
      <c r="E197" s="72">
        <v>20260101</v>
      </c>
      <c r="F197" s="70" t="s">
        <v>231</v>
      </c>
      <c r="G197" s="70" t="s">
        <v>1530</v>
      </c>
      <c r="H197" s="10" t="s">
        <v>397</v>
      </c>
      <c r="I197" s="75" t="e" vm="376">
        <v>#VALUE!</v>
      </c>
    </row>
    <row r="198" spans="1:9" x14ac:dyDescent="0.4">
      <c r="A198" s="70" t="s">
        <v>600</v>
      </c>
      <c r="B198" s="70" t="s">
        <v>601</v>
      </c>
      <c r="C198" s="74">
        <v>8.0500000000000007</v>
      </c>
      <c r="D198" s="70" t="s">
        <v>28</v>
      </c>
      <c r="E198" s="72">
        <v>20260101</v>
      </c>
      <c r="F198" s="70" t="s">
        <v>231</v>
      </c>
      <c r="G198" s="70" t="s">
        <v>1815</v>
      </c>
      <c r="H198" s="10" t="s">
        <v>600</v>
      </c>
      <c r="I198" s="75" t="e" vm="377">
        <v>#VALUE!</v>
      </c>
    </row>
    <row r="199" spans="1:9" x14ac:dyDescent="0.4">
      <c r="A199" s="70" t="s">
        <v>634</v>
      </c>
      <c r="B199" s="70" t="s">
        <v>635</v>
      </c>
      <c r="C199" s="74">
        <v>7.2</v>
      </c>
      <c r="D199" s="70" t="s">
        <v>28</v>
      </c>
      <c r="E199" s="72">
        <v>20260101</v>
      </c>
      <c r="F199" s="70" t="s">
        <v>231</v>
      </c>
      <c r="G199" s="70" t="s">
        <v>1531</v>
      </c>
      <c r="H199" s="10" t="s">
        <v>634</v>
      </c>
      <c r="I199" s="75" t="e" vm="376">
        <v>#VALUE!</v>
      </c>
    </row>
    <row r="200" spans="1:9" x14ac:dyDescent="0.4">
      <c r="A200" s="70" t="s">
        <v>668</v>
      </c>
      <c r="B200" s="70" t="s">
        <v>669</v>
      </c>
      <c r="C200" s="74">
        <v>7.2</v>
      </c>
      <c r="D200" s="70" t="s">
        <v>28</v>
      </c>
      <c r="E200" s="72">
        <v>20260101</v>
      </c>
      <c r="F200" s="70" t="s">
        <v>231</v>
      </c>
      <c r="G200" s="70" t="s">
        <v>1532</v>
      </c>
      <c r="H200" s="10" t="s">
        <v>668</v>
      </c>
      <c r="I200" s="75" t="e" vm="378">
        <v>#VALUE!</v>
      </c>
    </row>
    <row r="201" spans="1:9" x14ac:dyDescent="0.4">
      <c r="A201" s="70" t="s">
        <v>531</v>
      </c>
      <c r="B201" s="70" t="s">
        <v>532</v>
      </c>
      <c r="C201" s="74">
        <v>4.4000000000000004</v>
      </c>
      <c r="D201" s="70" t="s">
        <v>28</v>
      </c>
      <c r="E201" s="72">
        <v>20260101</v>
      </c>
      <c r="F201" s="70" t="s">
        <v>231</v>
      </c>
      <c r="G201" s="70" t="s">
        <v>1533</v>
      </c>
      <c r="H201" s="10" t="s">
        <v>531</v>
      </c>
      <c r="I201" s="75" t="e" vm="379">
        <v>#VALUE!</v>
      </c>
    </row>
    <row r="202" spans="1:9" x14ac:dyDescent="0.4">
      <c r="A202" s="70" t="s">
        <v>1902</v>
      </c>
      <c r="B202" s="70" t="s">
        <v>1883</v>
      </c>
      <c r="C202" s="76">
        <v>6.05</v>
      </c>
      <c r="D202" s="70" t="s">
        <v>28</v>
      </c>
      <c r="E202" s="72">
        <v>20260101</v>
      </c>
      <c r="F202" s="70" t="s">
        <v>231</v>
      </c>
      <c r="G202" s="70" t="s">
        <v>1864</v>
      </c>
      <c r="H202" s="70" t="s">
        <v>1902</v>
      </c>
      <c r="I202" s="75" t="e" vm="380">
        <v>#VALUE!</v>
      </c>
    </row>
    <row r="203" spans="1:9" x14ac:dyDescent="0.4">
      <c r="A203" s="70" t="s">
        <v>467</v>
      </c>
      <c r="B203" s="70" t="s">
        <v>468</v>
      </c>
      <c r="C203" s="74">
        <v>4.5</v>
      </c>
      <c r="D203" s="70" t="s">
        <v>28</v>
      </c>
      <c r="E203" s="72">
        <v>20260101</v>
      </c>
      <c r="F203" s="70" t="s">
        <v>231</v>
      </c>
      <c r="G203" s="70" t="s">
        <v>1536</v>
      </c>
      <c r="H203" s="10" t="s">
        <v>467</v>
      </c>
      <c r="I203" s="75" t="e" vm="381">
        <v>#VALUE!</v>
      </c>
    </row>
    <row r="204" spans="1:9" x14ac:dyDescent="0.4">
      <c r="A204" s="70" t="s">
        <v>469</v>
      </c>
      <c r="B204" s="70" t="s">
        <v>470</v>
      </c>
      <c r="C204" s="74">
        <v>4.58</v>
      </c>
      <c r="D204" s="70" t="s">
        <v>28</v>
      </c>
      <c r="E204" s="72">
        <v>20260101</v>
      </c>
      <c r="F204" s="70" t="s">
        <v>231</v>
      </c>
      <c r="G204" s="70" t="s">
        <v>1537</v>
      </c>
      <c r="H204" s="10" t="s">
        <v>469</v>
      </c>
      <c r="I204" s="75" t="e" vm="382">
        <v>#VALUE!</v>
      </c>
    </row>
    <row r="205" spans="1:9" x14ac:dyDescent="0.4">
      <c r="A205" s="70" t="s">
        <v>876</v>
      </c>
      <c r="B205" s="70" t="s">
        <v>877</v>
      </c>
      <c r="C205" s="74">
        <v>6.2</v>
      </c>
      <c r="D205" s="70" t="s">
        <v>28</v>
      </c>
      <c r="E205" s="72">
        <v>20260101</v>
      </c>
      <c r="F205" s="70" t="s">
        <v>231</v>
      </c>
      <c r="G205" s="70" t="s">
        <v>1538</v>
      </c>
      <c r="H205" s="10" t="s">
        <v>876</v>
      </c>
      <c r="I205" s="75" t="e" vm="383">
        <v>#VALUE!</v>
      </c>
    </row>
    <row r="206" spans="1:9" x14ac:dyDescent="0.4">
      <c r="A206" s="70" t="s">
        <v>878</v>
      </c>
      <c r="B206" s="70" t="s">
        <v>879</v>
      </c>
      <c r="C206" s="74">
        <v>7.7</v>
      </c>
      <c r="D206" s="70" t="s">
        <v>28</v>
      </c>
      <c r="E206" s="72">
        <v>20260101</v>
      </c>
      <c r="F206" s="70" t="s">
        <v>231</v>
      </c>
      <c r="G206" s="70" t="s">
        <v>1539</v>
      </c>
      <c r="H206" s="10" t="s">
        <v>878</v>
      </c>
      <c r="I206" s="75" t="e" vm="383">
        <v>#VALUE!</v>
      </c>
    </row>
    <row r="207" spans="1:9" x14ac:dyDescent="0.4">
      <c r="A207" s="70" t="s">
        <v>880</v>
      </c>
      <c r="B207" s="70" t="s">
        <v>881</v>
      </c>
      <c r="C207" s="74">
        <v>7.7</v>
      </c>
      <c r="D207" s="70" t="s">
        <v>28</v>
      </c>
      <c r="E207" s="72">
        <v>20260101</v>
      </c>
      <c r="F207" s="70" t="s">
        <v>231</v>
      </c>
      <c r="G207" s="70" t="s">
        <v>1540</v>
      </c>
      <c r="H207" s="10" t="s">
        <v>880</v>
      </c>
      <c r="I207" s="75" t="e" vm="384">
        <v>#VALUE!</v>
      </c>
    </row>
    <row r="208" spans="1:9" x14ac:dyDescent="0.4">
      <c r="A208" s="70" t="s">
        <v>411</v>
      </c>
      <c r="B208" s="70" t="s">
        <v>412</v>
      </c>
      <c r="C208" s="74">
        <v>5.75</v>
      </c>
      <c r="D208" s="70" t="s">
        <v>28</v>
      </c>
      <c r="E208" s="72">
        <v>20260101</v>
      </c>
      <c r="F208" s="70" t="s">
        <v>231</v>
      </c>
      <c r="G208" s="70" t="s">
        <v>1541</v>
      </c>
      <c r="H208" s="10" t="s">
        <v>411</v>
      </c>
      <c r="I208" s="75" t="e" vm="385">
        <v>#VALUE!</v>
      </c>
    </row>
    <row r="209" spans="1:9" x14ac:dyDescent="0.4">
      <c r="A209" s="70" t="s">
        <v>574</v>
      </c>
      <c r="B209" s="70" t="s">
        <v>575</v>
      </c>
      <c r="C209" s="74">
        <v>5.75</v>
      </c>
      <c r="D209" s="70" t="s">
        <v>28</v>
      </c>
      <c r="E209" s="72">
        <v>20260101</v>
      </c>
      <c r="F209" s="70" t="s">
        <v>231</v>
      </c>
      <c r="G209" s="70" t="s">
        <v>1542</v>
      </c>
      <c r="H209" s="10" t="s">
        <v>574</v>
      </c>
      <c r="I209" s="75" t="e" vm="386">
        <v>#VALUE!</v>
      </c>
    </row>
    <row r="210" spans="1:9" x14ac:dyDescent="0.4">
      <c r="A210" s="70" t="s">
        <v>413</v>
      </c>
      <c r="B210" s="70" t="s">
        <v>414</v>
      </c>
      <c r="C210" s="74">
        <v>7.2</v>
      </c>
      <c r="D210" s="70" t="s">
        <v>28</v>
      </c>
      <c r="E210" s="72">
        <v>20260101</v>
      </c>
      <c r="F210" s="70" t="s">
        <v>231</v>
      </c>
      <c r="G210" s="70" t="s">
        <v>1543</v>
      </c>
      <c r="H210" s="10" t="s">
        <v>413</v>
      </c>
      <c r="I210" s="75" t="e" vm="387">
        <v>#VALUE!</v>
      </c>
    </row>
    <row r="211" spans="1:9" x14ac:dyDescent="0.4">
      <c r="A211" s="70" t="s">
        <v>415</v>
      </c>
      <c r="B211" s="70" t="s">
        <v>416</v>
      </c>
      <c r="C211" s="74">
        <v>5.75</v>
      </c>
      <c r="D211" s="70" t="s">
        <v>28</v>
      </c>
      <c r="E211" s="72">
        <v>20260101</v>
      </c>
      <c r="F211" s="70" t="s">
        <v>231</v>
      </c>
      <c r="G211" s="70" t="s">
        <v>1544</v>
      </c>
      <c r="H211" s="10" t="s">
        <v>415</v>
      </c>
      <c r="I211" s="75" t="e" vm="388">
        <v>#VALUE!</v>
      </c>
    </row>
    <row r="212" spans="1:9" x14ac:dyDescent="0.4">
      <c r="A212" s="70" t="s">
        <v>608</v>
      </c>
      <c r="B212" s="70" t="s">
        <v>609</v>
      </c>
      <c r="C212" s="74">
        <v>8.0500000000000007</v>
      </c>
      <c r="D212" s="70" t="s">
        <v>28</v>
      </c>
      <c r="E212" s="72">
        <v>20260101</v>
      </c>
      <c r="F212" s="70" t="s">
        <v>231</v>
      </c>
      <c r="G212" s="70" t="s">
        <v>1816</v>
      </c>
      <c r="H212" s="10" t="s">
        <v>608</v>
      </c>
      <c r="I212" s="75" t="e" vm="389">
        <v>#VALUE!</v>
      </c>
    </row>
    <row r="213" spans="1:9" x14ac:dyDescent="0.4">
      <c r="A213" s="70" t="s">
        <v>642</v>
      </c>
      <c r="B213" s="70" t="s">
        <v>643</v>
      </c>
      <c r="C213" s="74">
        <v>7.2</v>
      </c>
      <c r="D213" s="70" t="s">
        <v>28</v>
      </c>
      <c r="E213" s="72">
        <v>20260101</v>
      </c>
      <c r="F213" s="70" t="s">
        <v>231</v>
      </c>
      <c r="G213" s="70" t="s">
        <v>1545</v>
      </c>
      <c r="H213" s="10" t="s">
        <v>642</v>
      </c>
      <c r="I213" s="75" t="e" vm="388">
        <v>#VALUE!</v>
      </c>
    </row>
    <row r="214" spans="1:9" x14ac:dyDescent="0.4">
      <c r="A214" s="70" t="s">
        <v>676</v>
      </c>
      <c r="B214" s="70" t="s">
        <v>677</v>
      </c>
      <c r="C214" s="74">
        <v>7.2</v>
      </c>
      <c r="D214" s="70" t="s">
        <v>28</v>
      </c>
      <c r="E214" s="72">
        <v>20260101</v>
      </c>
      <c r="F214" s="70" t="s">
        <v>231</v>
      </c>
      <c r="G214" s="70" t="s">
        <v>1546</v>
      </c>
      <c r="H214" s="10" t="s">
        <v>676</v>
      </c>
      <c r="I214" s="75" t="e" vm="390">
        <v>#VALUE!</v>
      </c>
    </row>
    <row r="215" spans="1:9" x14ac:dyDescent="0.4">
      <c r="A215" s="70" t="s">
        <v>537</v>
      </c>
      <c r="B215" s="70" t="s">
        <v>538</v>
      </c>
      <c r="C215" s="74">
        <v>4.4000000000000004</v>
      </c>
      <c r="D215" s="70" t="s">
        <v>28</v>
      </c>
      <c r="E215" s="72">
        <v>20260101</v>
      </c>
      <c r="F215" s="70" t="s">
        <v>231</v>
      </c>
      <c r="G215" s="70" t="s">
        <v>1547</v>
      </c>
      <c r="H215" s="10" t="s">
        <v>537</v>
      </c>
      <c r="I215" s="75" t="e" vm="391">
        <v>#VALUE!</v>
      </c>
    </row>
    <row r="216" spans="1:9" x14ac:dyDescent="0.4">
      <c r="A216" s="70" t="s">
        <v>1903</v>
      </c>
      <c r="B216" s="70" t="s">
        <v>1884</v>
      </c>
      <c r="C216" s="76">
        <v>6.05</v>
      </c>
      <c r="D216" s="70" t="s">
        <v>28</v>
      </c>
      <c r="E216" s="72">
        <v>20260101</v>
      </c>
      <c r="F216" s="70" t="s">
        <v>231</v>
      </c>
      <c r="G216" s="70" t="s">
        <v>1865</v>
      </c>
      <c r="H216" s="70" t="s">
        <v>1903</v>
      </c>
      <c r="I216" s="75" t="e" vm="392">
        <v>#VALUE!</v>
      </c>
    </row>
    <row r="217" spans="1:9" x14ac:dyDescent="0.4">
      <c r="A217" s="70" t="s">
        <v>439</v>
      </c>
      <c r="B217" s="70" t="s">
        <v>440</v>
      </c>
      <c r="C217" s="74">
        <v>4.66</v>
      </c>
      <c r="D217" s="70" t="s">
        <v>28</v>
      </c>
      <c r="E217" s="72">
        <v>20260101</v>
      </c>
      <c r="F217" s="70" t="s">
        <v>231</v>
      </c>
      <c r="G217" s="70" t="s">
        <v>1548</v>
      </c>
      <c r="H217" s="10" t="s">
        <v>439</v>
      </c>
      <c r="I217" s="75" t="e" vm="393">
        <v>#VALUE!</v>
      </c>
    </row>
    <row r="218" spans="1:9" x14ac:dyDescent="0.4">
      <c r="A218" s="70" t="s">
        <v>441</v>
      </c>
      <c r="B218" s="70" t="s">
        <v>442</v>
      </c>
      <c r="C218" s="74">
        <v>4.58</v>
      </c>
      <c r="D218" s="70" t="s">
        <v>28</v>
      </c>
      <c r="E218" s="72">
        <v>20260101</v>
      </c>
      <c r="F218" s="70" t="s">
        <v>231</v>
      </c>
      <c r="G218" s="70" t="s">
        <v>1549</v>
      </c>
      <c r="H218" s="10" t="s">
        <v>441</v>
      </c>
      <c r="I218" s="75" t="e" vm="394">
        <v>#VALUE!</v>
      </c>
    </row>
    <row r="219" spans="1:9" x14ac:dyDescent="0.4">
      <c r="A219" s="70" t="s">
        <v>816</v>
      </c>
      <c r="B219" s="70" t="s">
        <v>817</v>
      </c>
      <c r="C219" s="74">
        <v>8</v>
      </c>
      <c r="D219" s="70" t="s">
        <v>28</v>
      </c>
      <c r="E219" s="72">
        <v>20260101</v>
      </c>
      <c r="F219" s="70" t="s">
        <v>231</v>
      </c>
      <c r="G219" s="70" t="s">
        <v>1550</v>
      </c>
      <c r="H219" s="10" t="s">
        <v>816</v>
      </c>
      <c r="I219" s="75" t="e" vm="395">
        <v>#VALUE!</v>
      </c>
    </row>
    <row r="220" spans="1:9" x14ac:dyDescent="0.4">
      <c r="A220" s="70" t="s">
        <v>818</v>
      </c>
      <c r="B220" s="70" t="s">
        <v>819</v>
      </c>
      <c r="C220" s="74">
        <v>11</v>
      </c>
      <c r="D220" s="70" t="s">
        <v>28</v>
      </c>
      <c r="E220" s="72">
        <v>20260101</v>
      </c>
      <c r="F220" s="70" t="s">
        <v>231</v>
      </c>
      <c r="G220" s="70" t="s">
        <v>1551</v>
      </c>
      <c r="H220" s="10" t="s">
        <v>818</v>
      </c>
      <c r="I220" s="75" t="e" vm="395">
        <v>#VALUE!</v>
      </c>
    </row>
    <row r="221" spans="1:9" x14ac:dyDescent="0.4">
      <c r="A221" s="70" t="s">
        <v>820</v>
      </c>
      <c r="B221" s="70" t="s">
        <v>821</v>
      </c>
      <c r="C221" s="74">
        <v>11</v>
      </c>
      <c r="D221" s="70" t="s">
        <v>28</v>
      </c>
      <c r="E221" s="72">
        <v>20260101</v>
      </c>
      <c r="F221" s="70" t="s">
        <v>231</v>
      </c>
      <c r="G221" s="70" t="s">
        <v>1552</v>
      </c>
      <c r="H221" s="10" t="s">
        <v>820</v>
      </c>
      <c r="I221" s="75" t="e" vm="396">
        <v>#VALUE!</v>
      </c>
    </row>
    <row r="222" spans="1:9" x14ac:dyDescent="0.4">
      <c r="A222" s="70" t="s">
        <v>369</v>
      </c>
      <c r="B222" s="70" t="s">
        <v>370</v>
      </c>
      <c r="C222" s="74">
        <v>7.45</v>
      </c>
      <c r="D222" s="70" t="s">
        <v>28</v>
      </c>
      <c r="E222" s="72">
        <v>20260101</v>
      </c>
      <c r="F222" s="70" t="s">
        <v>231</v>
      </c>
      <c r="G222" s="70" t="s">
        <v>1553</v>
      </c>
      <c r="H222" s="10" t="s">
        <v>369</v>
      </c>
      <c r="I222" s="75" t="e" vm="397">
        <v>#VALUE!</v>
      </c>
    </row>
    <row r="223" spans="1:9" x14ac:dyDescent="0.4">
      <c r="A223" s="70" t="s">
        <v>558</v>
      </c>
      <c r="B223" s="70" t="s">
        <v>559</v>
      </c>
      <c r="C223" s="74">
        <v>7.45</v>
      </c>
      <c r="D223" s="70" t="s">
        <v>28</v>
      </c>
      <c r="E223" s="72">
        <v>20260101</v>
      </c>
      <c r="F223" s="70" t="s">
        <v>231</v>
      </c>
      <c r="G223" s="70" t="s">
        <v>1554</v>
      </c>
      <c r="H223" s="10" t="s">
        <v>558</v>
      </c>
      <c r="I223" s="75" t="e" vm="398">
        <v>#VALUE!</v>
      </c>
    </row>
    <row r="224" spans="1:9" x14ac:dyDescent="0.4">
      <c r="A224" s="70" t="s">
        <v>371</v>
      </c>
      <c r="B224" s="70" t="s">
        <v>372</v>
      </c>
      <c r="C224" s="74">
        <v>10.199999999999999</v>
      </c>
      <c r="D224" s="70" t="s">
        <v>28</v>
      </c>
      <c r="E224" s="72">
        <v>20260101</v>
      </c>
      <c r="F224" s="70" t="s">
        <v>231</v>
      </c>
      <c r="G224" s="70" t="s">
        <v>1555</v>
      </c>
      <c r="H224" s="10" t="s">
        <v>371</v>
      </c>
      <c r="I224" s="75" t="e" vm="399">
        <v>#VALUE!</v>
      </c>
    </row>
    <row r="225" spans="1:9" x14ac:dyDescent="0.4">
      <c r="A225" s="70" t="s">
        <v>373</v>
      </c>
      <c r="B225" s="70" t="s">
        <v>374</v>
      </c>
      <c r="C225" s="74">
        <v>7.45</v>
      </c>
      <c r="D225" s="70" t="s">
        <v>28</v>
      </c>
      <c r="E225" s="72">
        <v>20260101</v>
      </c>
      <c r="F225" s="70" t="s">
        <v>231</v>
      </c>
      <c r="G225" s="70" t="s">
        <v>1556</v>
      </c>
      <c r="H225" s="10" t="s">
        <v>373</v>
      </c>
      <c r="I225" s="75" t="e" vm="400">
        <v>#VALUE!</v>
      </c>
    </row>
    <row r="226" spans="1:9" x14ac:dyDescent="0.4">
      <c r="A226" s="70" t="s">
        <v>592</v>
      </c>
      <c r="B226" s="70" t="s">
        <v>593</v>
      </c>
      <c r="C226" s="74">
        <v>10.95</v>
      </c>
      <c r="D226" s="70" t="s">
        <v>28</v>
      </c>
      <c r="E226" s="72">
        <v>20260101</v>
      </c>
      <c r="F226" s="70" t="s">
        <v>231</v>
      </c>
      <c r="G226" s="70" t="s">
        <v>1817</v>
      </c>
      <c r="H226" s="10" t="s">
        <v>592</v>
      </c>
      <c r="I226" s="75" t="e" vm="401">
        <v>#VALUE!</v>
      </c>
    </row>
    <row r="227" spans="1:9" x14ac:dyDescent="0.4">
      <c r="A227" s="70" t="s">
        <v>626</v>
      </c>
      <c r="B227" s="70" t="s">
        <v>627</v>
      </c>
      <c r="C227" s="74">
        <v>10.199999999999999</v>
      </c>
      <c r="D227" s="70" t="s">
        <v>28</v>
      </c>
      <c r="E227" s="72">
        <v>20260101</v>
      </c>
      <c r="F227" s="70" t="s">
        <v>231</v>
      </c>
      <c r="G227" s="70" t="s">
        <v>1557</v>
      </c>
      <c r="H227" s="10" t="s">
        <v>626</v>
      </c>
      <c r="I227" s="75" t="e" vm="400">
        <v>#VALUE!</v>
      </c>
    </row>
    <row r="228" spans="1:9" x14ac:dyDescent="0.4">
      <c r="A228" s="70" t="s">
        <v>660</v>
      </c>
      <c r="B228" s="70" t="s">
        <v>661</v>
      </c>
      <c r="C228" s="74">
        <v>10.199999999999999</v>
      </c>
      <c r="D228" s="70" t="s">
        <v>28</v>
      </c>
      <c r="E228" s="72">
        <v>20260101</v>
      </c>
      <c r="F228" s="70" t="s">
        <v>231</v>
      </c>
      <c r="G228" s="70" t="s">
        <v>1558</v>
      </c>
      <c r="H228" s="10" t="s">
        <v>660</v>
      </c>
      <c r="I228" s="75" t="e" vm="402">
        <v>#VALUE!</v>
      </c>
    </row>
    <row r="229" spans="1:9" x14ac:dyDescent="0.4">
      <c r="A229" s="70" t="s">
        <v>523</v>
      </c>
      <c r="B229" s="70" t="s">
        <v>524</v>
      </c>
      <c r="C229" s="74">
        <v>4.58</v>
      </c>
      <c r="D229" s="70" t="s">
        <v>28</v>
      </c>
      <c r="E229" s="72">
        <v>20260101</v>
      </c>
      <c r="F229" s="70" t="s">
        <v>231</v>
      </c>
      <c r="G229" s="70" t="s">
        <v>1559</v>
      </c>
      <c r="H229" s="10" t="s">
        <v>523</v>
      </c>
      <c r="I229" s="75" t="e" vm="403">
        <v>#VALUE!</v>
      </c>
    </row>
    <row r="230" spans="1:9" x14ac:dyDescent="0.4">
      <c r="A230" s="70" t="s">
        <v>1904</v>
      </c>
      <c r="B230" s="70" t="s">
        <v>1885</v>
      </c>
      <c r="C230" s="76">
        <v>6.15</v>
      </c>
      <c r="D230" s="70" t="s">
        <v>28</v>
      </c>
      <c r="E230" s="72">
        <v>20260101</v>
      </c>
      <c r="F230" s="70" t="s">
        <v>231</v>
      </c>
      <c r="G230" s="70" t="s">
        <v>1866</v>
      </c>
      <c r="H230" s="70" t="s">
        <v>1904</v>
      </c>
      <c r="I230" s="75" t="e" vm="404">
        <v>#VALUE!</v>
      </c>
    </row>
    <row r="231" spans="1:9" x14ac:dyDescent="0.4">
      <c r="A231" s="70" t="s">
        <v>459</v>
      </c>
      <c r="B231" s="70" t="s">
        <v>460</v>
      </c>
      <c r="C231" s="74">
        <v>4.53</v>
      </c>
      <c r="D231" s="70" t="s">
        <v>28</v>
      </c>
      <c r="E231" s="72">
        <v>20260101</v>
      </c>
      <c r="F231" s="70" t="s">
        <v>231</v>
      </c>
      <c r="G231" s="70" t="s">
        <v>1560</v>
      </c>
      <c r="H231" s="10" t="s">
        <v>459</v>
      </c>
      <c r="I231" s="75" t="e" vm="405">
        <v>#VALUE!</v>
      </c>
    </row>
    <row r="232" spans="1:9" x14ac:dyDescent="0.4">
      <c r="A232" s="70" t="s">
        <v>461</v>
      </c>
      <c r="B232" s="70" t="s">
        <v>462</v>
      </c>
      <c r="C232" s="74">
        <v>4.4000000000000004</v>
      </c>
      <c r="D232" s="70" t="s">
        <v>28</v>
      </c>
      <c r="E232" s="72">
        <v>20260101</v>
      </c>
      <c r="F232" s="70" t="s">
        <v>231</v>
      </c>
      <c r="G232" s="70" t="s">
        <v>1561</v>
      </c>
      <c r="H232" s="10" t="s">
        <v>461</v>
      </c>
      <c r="I232" s="75" t="e" vm="406">
        <v>#VALUE!</v>
      </c>
    </row>
    <row r="233" spans="1:9" x14ac:dyDescent="0.4">
      <c r="A233" s="70" t="s">
        <v>852</v>
      </c>
      <c r="B233" s="70" t="s">
        <v>853</v>
      </c>
      <c r="C233" s="74">
        <v>6.2</v>
      </c>
      <c r="D233" s="70" t="s">
        <v>28</v>
      </c>
      <c r="E233" s="72">
        <v>20260101</v>
      </c>
      <c r="F233" s="70" t="s">
        <v>231</v>
      </c>
      <c r="G233" s="70" t="s">
        <v>1562</v>
      </c>
      <c r="H233" s="10" t="s">
        <v>852</v>
      </c>
      <c r="I233" s="75" t="e" vm="407">
        <v>#VALUE!</v>
      </c>
    </row>
    <row r="234" spans="1:9" x14ac:dyDescent="0.4">
      <c r="A234" s="70" t="s">
        <v>854</v>
      </c>
      <c r="B234" s="70" t="s">
        <v>855</v>
      </c>
      <c r="C234" s="74">
        <v>7.7</v>
      </c>
      <c r="D234" s="70" t="s">
        <v>28</v>
      </c>
      <c r="E234" s="72">
        <v>20260101</v>
      </c>
      <c r="F234" s="70" t="s">
        <v>231</v>
      </c>
      <c r="G234" s="70" t="s">
        <v>1563</v>
      </c>
      <c r="H234" s="10" t="s">
        <v>854</v>
      </c>
      <c r="I234" s="75" t="e" vm="408">
        <v>#VALUE!</v>
      </c>
    </row>
    <row r="235" spans="1:9" x14ac:dyDescent="0.4">
      <c r="A235" s="70" t="s">
        <v>856</v>
      </c>
      <c r="B235" s="70" t="s">
        <v>857</v>
      </c>
      <c r="C235" s="74">
        <v>7.7</v>
      </c>
      <c r="D235" s="70" t="s">
        <v>28</v>
      </c>
      <c r="E235" s="72">
        <v>20260101</v>
      </c>
      <c r="F235" s="70" t="s">
        <v>231</v>
      </c>
      <c r="G235" s="70" t="s">
        <v>1564</v>
      </c>
      <c r="H235" s="10" t="s">
        <v>856</v>
      </c>
      <c r="I235" s="75" t="e" vm="409">
        <v>#VALUE!</v>
      </c>
    </row>
    <row r="236" spans="1:9" x14ac:dyDescent="0.4">
      <c r="A236" s="70" t="s">
        <v>399</v>
      </c>
      <c r="B236" s="70" t="s">
        <v>400</v>
      </c>
      <c r="C236" s="74">
        <v>5.75</v>
      </c>
      <c r="D236" s="70" t="s">
        <v>28</v>
      </c>
      <c r="E236" s="72">
        <v>20260101</v>
      </c>
      <c r="F236" s="70" t="s">
        <v>231</v>
      </c>
      <c r="G236" s="70" t="s">
        <v>1565</v>
      </c>
      <c r="H236" s="10" t="s">
        <v>399</v>
      </c>
      <c r="I236" s="75" t="e" vm="410">
        <v>#VALUE!</v>
      </c>
    </row>
    <row r="237" spans="1:9" x14ac:dyDescent="0.4">
      <c r="A237" s="70" t="s">
        <v>568</v>
      </c>
      <c r="B237" s="70" t="s">
        <v>569</v>
      </c>
      <c r="C237" s="74">
        <v>5.75</v>
      </c>
      <c r="D237" s="70" t="s">
        <v>28</v>
      </c>
      <c r="E237" s="72">
        <v>20260101</v>
      </c>
      <c r="F237" s="70" t="s">
        <v>231</v>
      </c>
      <c r="G237" s="70" t="s">
        <v>1566</v>
      </c>
      <c r="H237" s="10" t="s">
        <v>568</v>
      </c>
      <c r="I237" s="75" t="e" vm="411">
        <v>#VALUE!</v>
      </c>
    </row>
    <row r="238" spans="1:9" x14ac:dyDescent="0.4">
      <c r="A238" s="70" t="s">
        <v>401</v>
      </c>
      <c r="B238" s="70" t="s">
        <v>402</v>
      </c>
      <c r="C238" s="74">
        <v>7.2</v>
      </c>
      <c r="D238" s="70" t="s">
        <v>28</v>
      </c>
      <c r="E238" s="72">
        <v>20260101</v>
      </c>
      <c r="F238" s="70" t="s">
        <v>231</v>
      </c>
      <c r="G238" s="70" t="s">
        <v>1567</v>
      </c>
      <c r="H238" s="10" t="s">
        <v>401</v>
      </c>
      <c r="I238" s="75" t="e" vm="412">
        <v>#VALUE!</v>
      </c>
    </row>
    <row r="239" spans="1:9" x14ac:dyDescent="0.4">
      <c r="A239" s="70" t="s">
        <v>403</v>
      </c>
      <c r="B239" s="70" t="s">
        <v>404</v>
      </c>
      <c r="C239" s="74">
        <v>5.75</v>
      </c>
      <c r="D239" s="70" t="s">
        <v>28</v>
      </c>
      <c r="E239" s="72">
        <v>20260101</v>
      </c>
      <c r="F239" s="70" t="s">
        <v>231</v>
      </c>
      <c r="G239" s="70" t="s">
        <v>1568</v>
      </c>
      <c r="H239" s="10" t="s">
        <v>403</v>
      </c>
      <c r="I239" s="75" t="e" vm="413">
        <v>#VALUE!</v>
      </c>
    </row>
    <row r="240" spans="1:9" x14ac:dyDescent="0.4">
      <c r="A240" s="70" t="s">
        <v>602</v>
      </c>
      <c r="B240" s="70" t="s">
        <v>603</v>
      </c>
      <c r="C240" s="74">
        <v>8.0500000000000007</v>
      </c>
      <c r="D240" s="70" t="s">
        <v>28</v>
      </c>
      <c r="E240" s="72">
        <v>20260101</v>
      </c>
      <c r="F240" s="70" t="s">
        <v>231</v>
      </c>
      <c r="G240" s="70" t="s">
        <v>1818</v>
      </c>
      <c r="H240" s="10" t="s">
        <v>602</v>
      </c>
      <c r="I240" s="75" t="e" vm="414">
        <v>#VALUE!</v>
      </c>
    </row>
    <row r="241" spans="1:9" x14ac:dyDescent="0.4">
      <c r="A241" s="70" t="s">
        <v>636</v>
      </c>
      <c r="B241" s="70" t="s">
        <v>637</v>
      </c>
      <c r="C241" s="74">
        <v>7.2</v>
      </c>
      <c r="D241" s="70" t="s">
        <v>28</v>
      </c>
      <c r="E241" s="72">
        <v>20260101</v>
      </c>
      <c r="F241" s="70" t="s">
        <v>231</v>
      </c>
      <c r="G241" s="70" t="s">
        <v>1569</v>
      </c>
      <c r="H241" s="10" t="s">
        <v>636</v>
      </c>
      <c r="I241" s="75" t="e" vm="413">
        <v>#VALUE!</v>
      </c>
    </row>
    <row r="242" spans="1:9" x14ac:dyDescent="0.4">
      <c r="A242" s="70" t="s">
        <v>670</v>
      </c>
      <c r="B242" s="70" t="s">
        <v>671</v>
      </c>
      <c r="C242" s="74">
        <v>7.2</v>
      </c>
      <c r="D242" s="70" t="s">
        <v>28</v>
      </c>
      <c r="E242" s="72">
        <v>20260101</v>
      </c>
      <c r="F242" s="70" t="s">
        <v>231</v>
      </c>
      <c r="G242" s="70" t="s">
        <v>1570</v>
      </c>
      <c r="H242" s="10" t="s">
        <v>670</v>
      </c>
      <c r="I242" s="75" t="e" vm="415">
        <v>#VALUE!</v>
      </c>
    </row>
    <row r="243" spans="1:9" x14ac:dyDescent="0.4">
      <c r="A243" s="70" t="s">
        <v>533</v>
      </c>
      <c r="B243" s="70" t="s">
        <v>534</v>
      </c>
      <c r="C243" s="74">
        <v>4.4000000000000004</v>
      </c>
      <c r="D243" s="70" t="s">
        <v>28</v>
      </c>
      <c r="E243" s="72">
        <v>20260101</v>
      </c>
      <c r="F243" s="70" t="s">
        <v>231</v>
      </c>
      <c r="G243" s="70" t="s">
        <v>1571</v>
      </c>
      <c r="H243" s="10" t="s">
        <v>533</v>
      </c>
      <c r="I243" s="75" t="e" vm="416">
        <v>#VALUE!</v>
      </c>
    </row>
    <row r="244" spans="1:9" x14ac:dyDescent="0.4">
      <c r="A244" s="70" t="s">
        <v>1905</v>
      </c>
      <c r="B244" s="70" t="s">
        <v>1886</v>
      </c>
      <c r="C244" s="76">
        <v>6.05</v>
      </c>
      <c r="D244" s="70" t="s">
        <v>28</v>
      </c>
      <c r="E244" s="72">
        <v>20260101</v>
      </c>
      <c r="F244" s="70" t="s">
        <v>231</v>
      </c>
      <c r="G244" s="70" t="s">
        <v>1867</v>
      </c>
      <c r="H244" s="70" t="s">
        <v>1905</v>
      </c>
      <c r="I244" s="75" t="e" vm="417">
        <v>#VALUE!</v>
      </c>
    </row>
    <row r="245" spans="1:9" x14ac:dyDescent="0.4">
      <c r="A245" s="70" t="s">
        <v>511</v>
      </c>
      <c r="B245" s="70" t="s">
        <v>512</v>
      </c>
      <c r="C245" s="74">
        <v>4.53</v>
      </c>
      <c r="D245" s="70" t="s">
        <v>28</v>
      </c>
      <c r="E245" s="72">
        <v>20260101</v>
      </c>
      <c r="F245" s="70" t="s">
        <v>231</v>
      </c>
      <c r="G245" s="70" t="s">
        <v>1572</v>
      </c>
      <c r="H245" s="10" t="s">
        <v>511</v>
      </c>
      <c r="I245" s="75" t="e" vm="418">
        <v>#VALUE!</v>
      </c>
    </row>
    <row r="246" spans="1:9" x14ac:dyDescent="0.4">
      <c r="A246" s="70" t="s">
        <v>513</v>
      </c>
      <c r="B246" s="70" t="s">
        <v>514</v>
      </c>
      <c r="C246" s="74">
        <v>4.4000000000000004</v>
      </c>
      <c r="D246" s="70" t="s">
        <v>28</v>
      </c>
      <c r="E246" s="72">
        <v>20260101</v>
      </c>
      <c r="F246" s="70" t="s">
        <v>231</v>
      </c>
      <c r="G246" s="70" t="s">
        <v>1573</v>
      </c>
      <c r="H246" s="10" t="s">
        <v>513</v>
      </c>
      <c r="I246" s="75" t="e" vm="419">
        <v>#VALUE!</v>
      </c>
    </row>
    <row r="247" spans="1:9" x14ac:dyDescent="0.4">
      <c r="A247" s="70" t="s">
        <v>858</v>
      </c>
      <c r="B247" s="70" t="s">
        <v>859</v>
      </c>
      <c r="C247" s="74">
        <v>6.2</v>
      </c>
      <c r="D247" s="70" t="s">
        <v>28</v>
      </c>
      <c r="E247" s="72">
        <v>20260101</v>
      </c>
      <c r="F247" s="70" t="s">
        <v>231</v>
      </c>
      <c r="G247" s="70" t="s">
        <v>1574</v>
      </c>
      <c r="H247" s="10" t="s">
        <v>858</v>
      </c>
      <c r="I247" s="75" t="e" vm="420">
        <v>#VALUE!</v>
      </c>
    </row>
    <row r="248" spans="1:9" x14ac:dyDescent="0.4">
      <c r="A248" s="70" t="s">
        <v>860</v>
      </c>
      <c r="B248" s="70" t="s">
        <v>861</v>
      </c>
      <c r="C248" s="74">
        <v>7.7</v>
      </c>
      <c r="D248" s="70" t="s">
        <v>28</v>
      </c>
      <c r="E248" s="72">
        <v>20260101</v>
      </c>
      <c r="F248" s="70" t="s">
        <v>231</v>
      </c>
      <c r="G248" s="70" t="s">
        <v>1575</v>
      </c>
      <c r="H248" s="10" t="s">
        <v>860</v>
      </c>
      <c r="I248" s="75" t="e" vm="421">
        <v>#VALUE!</v>
      </c>
    </row>
    <row r="249" spans="1:9" x14ac:dyDescent="0.4">
      <c r="A249" s="70" t="s">
        <v>862</v>
      </c>
      <c r="B249" s="70" t="s">
        <v>863</v>
      </c>
      <c r="C249" s="74">
        <v>7.7</v>
      </c>
      <c r="D249" s="70" t="s">
        <v>28</v>
      </c>
      <c r="E249" s="72">
        <v>20260101</v>
      </c>
      <c r="F249" s="70" t="s">
        <v>231</v>
      </c>
      <c r="G249" s="70" t="s">
        <v>1576</v>
      </c>
      <c r="H249" s="10" t="s">
        <v>862</v>
      </c>
      <c r="I249" s="75" t="e" vm="422">
        <v>#VALUE!</v>
      </c>
    </row>
    <row r="250" spans="1:9" x14ac:dyDescent="0.4">
      <c r="A250" s="70" t="s">
        <v>505</v>
      </c>
      <c r="B250" s="70" t="s">
        <v>506</v>
      </c>
      <c r="C250" s="74">
        <v>5.75</v>
      </c>
      <c r="D250" s="70" t="s">
        <v>28</v>
      </c>
      <c r="E250" s="72">
        <v>20260101</v>
      </c>
      <c r="F250" s="70" t="s">
        <v>231</v>
      </c>
      <c r="G250" s="70" t="s">
        <v>1577</v>
      </c>
      <c r="H250" s="10" t="s">
        <v>505</v>
      </c>
      <c r="I250" s="75" t="e" vm="423">
        <v>#VALUE!</v>
      </c>
    </row>
    <row r="251" spans="1:9" x14ac:dyDescent="0.4">
      <c r="A251" s="70" t="s">
        <v>570</v>
      </c>
      <c r="B251" s="70" t="s">
        <v>571</v>
      </c>
      <c r="C251" s="74">
        <v>5.75</v>
      </c>
      <c r="D251" s="70" t="s">
        <v>28</v>
      </c>
      <c r="E251" s="72">
        <v>20260101</v>
      </c>
      <c r="F251" s="70" t="s">
        <v>231</v>
      </c>
      <c r="G251" s="70" t="s">
        <v>1578</v>
      </c>
      <c r="H251" s="10" t="s">
        <v>570</v>
      </c>
      <c r="I251" s="75" t="e" vm="424">
        <v>#VALUE!</v>
      </c>
    </row>
    <row r="252" spans="1:9" x14ac:dyDescent="0.4">
      <c r="A252" s="70" t="s">
        <v>507</v>
      </c>
      <c r="B252" s="70" t="s">
        <v>508</v>
      </c>
      <c r="C252" s="74">
        <v>7.2</v>
      </c>
      <c r="D252" s="70" t="s">
        <v>28</v>
      </c>
      <c r="E252" s="72">
        <v>20260101</v>
      </c>
      <c r="F252" s="70" t="s">
        <v>231</v>
      </c>
      <c r="G252" s="70" t="s">
        <v>1579</v>
      </c>
      <c r="H252" s="10" t="s">
        <v>507</v>
      </c>
      <c r="I252" s="75" t="e" vm="425">
        <v>#VALUE!</v>
      </c>
    </row>
    <row r="253" spans="1:9" x14ac:dyDescent="0.4">
      <c r="A253" s="70" t="s">
        <v>509</v>
      </c>
      <c r="B253" s="70" t="s">
        <v>510</v>
      </c>
      <c r="C253" s="74">
        <v>5.75</v>
      </c>
      <c r="D253" s="70" t="s">
        <v>28</v>
      </c>
      <c r="E253" s="72">
        <v>20260101</v>
      </c>
      <c r="F253" s="70" t="s">
        <v>231</v>
      </c>
      <c r="G253" s="70" t="s">
        <v>1580</v>
      </c>
      <c r="H253" s="10" t="s">
        <v>509</v>
      </c>
      <c r="I253" s="75" t="e" vm="426">
        <v>#VALUE!</v>
      </c>
    </row>
    <row r="254" spans="1:9" x14ac:dyDescent="0.4">
      <c r="A254" s="70" t="s">
        <v>604</v>
      </c>
      <c r="B254" s="70" t="s">
        <v>605</v>
      </c>
      <c r="C254" s="74">
        <v>8.0500000000000007</v>
      </c>
      <c r="D254" s="70" t="s">
        <v>28</v>
      </c>
      <c r="E254" s="72">
        <v>20260101</v>
      </c>
      <c r="F254" s="70" t="s">
        <v>231</v>
      </c>
      <c r="G254" s="70" t="s">
        <v>1819</v>
      </c>
      <c r="H254" s="10" t="s">
        <v>604</v>
      </c>
      <c r="I254" s="75" t="e" vm="427">
        <v>#VALUE!</v>
      </c>
    </row>
    <row r="255" spans="1:9" x14ac:dyDescent="0.4">
      <c r="A255" s="70" t="s">
        <v>638</v>
      </c>
      <c r="B255" s="70" t="s">
        <v>639</v>
      </c>
      <c r="C255" s="74">
        <v>7.2</v>
      </c>
      <c r="D255" s="70" t="s">
        <v>28</v>
      </c>
      <c r="E255" s="72">
        <v>20260101</v>
      </c>
      <c r="F255" s="70" t="s">
        <v>231</v>
      </c>
      <c r="G255" s="70" t="s">
        <v>1581</v>
      </c>
      <c r="H255" s="10" t="s">
        <v>638</v>
      </c>
      <c r="I255" s="75" t="e" vm="426">
        <v>#VALUE!</v>
      </c>
    </row>
    <row r="256" spans="1:9" x14ac:dyDescent="0.4">
      <c r="A256" s="70" t="s">
        <v>672</v>
      </c>
      <c r="B256" s="70" t="s">
        <v>673</v>
      </c>
      <c r="C256" s="74">
        <v>7.2</v>
      </c>
      <c r="D256" s="70" t="s">
        <v>28</v>
      </c>
      <c r="E256" s="72">
        <v>20260101</v>
      </c>
      <c r="F256" s="70" t="s">
        <v>231</v>
      </c>
      <c r="G256" s="70" t="s">
        <v>1582</v>
      </c>
      <c r="H256" s="10" t="s">
        <v>672</v>
      </c>
      <c r="I256" s="75" t="e" vm="428">
        <v>#VALUE!</v>
      </c>
    </row>
    <row r="257" spans="1:9" x14ac:dyDescent="0.4">
      <c r="A257" s="70" t="s">
        <v>539</v>
      </c>
      <c r="B257" s="70" t="s">
        <v>540</v>
      </c>
      <c r="C257" s="74">
        <v>4.4000000000000004</v>
      </c>
      <c r="D257" s="70" t="s">
        <v>28</v>
      </c>
      <c r="E257" s="72">
        <v>20260101</v>
      </c>
      <c r="F257" s="70" t="s">
        <v>231</v>
      </c>
      <c r="G257" s="70" t="s">
        <v>1583</v>
      </c>
      <c r="H257" s="10" t="s">
        <v>539</v>
      </c>
      <c r="I257" s="75" t="e" vm="429">
        <v>#VALUE!</v>
      </c>
    </row>
    <row r="258" spans="1:9" x14ac:dyDescent="0.4">
      <c r="A258" s="70" t="s">
        <v>1906</v>
      </c>
      <c r="B258" s="70" t="s">
        <v>1887</v>
      </c>
      <c r="C258" s="76">
        <v>6.05</v>
      </c>
      <c r="D258" s="70" t="s">
        <v>28</v>
      </c>
      <c r="E258" s="72">
        <v>20260101</v>
      </c>
      <c r="F258" s="70" t="s">
        <v>231</v>
      </c>
      <c r="G258" s="70" t="s">
        <v>1868</v>
      </c>
      <c r="H258" s="70" t="s">
        <v>1906</v>
      </c>
      <c r="I258" s="75" t="e" vm="430">
        <v>#VALUE!</v>
      </c>
    </row>
    <row r="259" spans="1:9" x14ac:dyDescent="0.4">
      <c r="A259" s="70" t="s">
        <v>471</v>
      </c>
      <c r="B259" s="70" t="s">
        <v>472</v>
      </c>
      <c r="C259" s="74">
        <v>7.95</v>
      </c>
      <c r="D259" s="70" t="s">
        <v>28</v>
      </c>
      <c r="E259" s="72">
        <v>20260101</v>
      </c>
      <c r="F259" s="70" t="s">
        <v>231</v>
      </c>
      <c r="G259" s="70" t="s">
        <v>1584</v>
      </c>
      <c r="H259" s="10" t="s">
        <v>471</v>
      </c>
      <c r="I259" s="75" t="e" vm="431">
        <v>#VALUE!</v>
      </c>
    </row>
    <row r="260" spans="1:9" x14ac:dyDescent="0.4">
      <c r="A260" s="70" t="s">
        <v>473</v>
      </c>
      <c r="B260" s="70" t="s">
        <v>474</v>
      </c>
      <c r="C260" s="74">
        <v>7.85</v>
      </c>
      <c r="D260" s="70" t="s">
        <v>28</v>
      </c>
      <c r="E260" s="72">
        <v>20260101</v>
      </c>
      <c r="F260" s="70" t="s">
        <v>231</v>
      </c>
      <c r="G260" s="70" t="s">
        <v>1585</v>
      </c>
      <c r="H260" s="10" t="s">
        <v>473</v>
      </c>
      <c r="I260" s="75" t="e" vm="432">
        <v>#VALUE!</v>
      </c>
    </row>
    <row r="261" spans="1:9" x14ac:dyDescent="0.4">
      <c r="A261" s="70" t="s">
        <v>798</v>
      </c>
      <c r="B261" s="70" t="s">
        <v>799</v>
      </c>
      <c r="C261" s="74">
        <v>18.5</v>
      </c>
      <c r="D261" s="70" t="s">
        <v>28</v>
      </c>
      <c r="E261" s="72" t="s">
        <v>29</v>
      </c>
      <c r="F261" s="70" t="s">
        <v>231</v>
      </c>
      <c r="G261" s="70" t="s">
        <v>1586</v>
      </c>
      <c r="H261" s="10" t="s">
        <v>798</v>
      </c>
      <c r="I261" s="75" t="e" vm="433">
        <v>#VALUE!</v>
      </c>
    </row>
    <row r="262" spans="1:9" x14ac:dyDescent="0.4">
      <c r="A262" s="70" t="s">
        <v>800</v>
      </c>
      <c r="B262" s="70" t="s">
        <v>801</v>
      </c>
      <c r="C262" s="74">
        <v>19.75</v>
      </c>
      <c r="D262" s="70" t="s">
        <v>28</v>
      </c>
      <c r="E262" s="72" t="s">
        <v>29</v>
      </c>
      <c r="F262" s="70" t="s">
        <v>231</v>
      </c>
      <c r="G262" s="70" t="s">
        <v>1587</v>
      </c>
      <c r="H262" s="10" t="s">
        <v>800</v>
      </c>
      <c r="I262" s="75" t="e" vm="433">
        <v>#VALUE!</v>
      </c>
    </row>
    <row r="263" spans="1:9" x14ac:dyDescent="0.4">
      <c r="A263" s="70" t="s">
        <v>802</v>
      </c>
      <c r="B263" s="70" t="s">
        <v>803</v>
      </c>
      <c r="C263" s="74">
        <v>19.75</v>
      </c>
      <c r="D263" s="70" t="s">
        <v>28</v>
      </c>
      <c r="E263" s="72" t="s">
        <v>29</v>
      </c>
      <c r="F263" s="70" t="s">
        <v>231</v>
      </c>
      <c r="G263" s="70" t="s">
        <v>1588</v>
      </c>
      <c r="H263" s="10" t="s">
        <v>802</v>
      </c>
      <c r="I263" s="75" t="e" vm="434">
        <v>#VALUE!</v>
      </c>
    </row>
    <row r="264" spans="1:9" x14ac:dyDescent="0.4">
      <c r="A264" s="70" t="s">
        <v>417</v>
      </c>
      <c r="B264" s="70" t="s">
        <v>418</v>
      </c>
      <c r="C264" s="74">
        <v>10.8</v>
      </c>
      <c r="D264" s="70" t="s">
        <v>28</v>
      </c>
      <c r="E264" s="72">
        <v>20260101</v>
      </c>
      <c r="F264" s="70" t="s">
        <v>231</v>
      </c>
      <c r="G264" s="70" t="s">
        <v>1589</v>
      </c>
      <c r="H264" s="10" t="s">
        <v>417</v>
      </c>
      <c r="I264" s="75" t="e" vm="435">
        <v>#VALUE!</v>
      </c>
    </row>
    <row r="265" spans="1:9" x14ac:dyDescent="0.4">
      <c r="A265" s="70" t="s">
        <v>576</v>
      </c>
      <c r="B265" s="70" t="s">
        <v>577</v>
      </c>
      <c r="C265" s="74">
        <v>10.8</v>
      </c>
      <c r="D265" s="70" t="s">
        <v>28</v>
      </c>
      <c r="E265" s="72">
        <v>20260101</v>
      </c>
      <c r="F265" s="70" t="s">
        <v>231</v>
      </c>
      <c r="G265" s="70" t="s">
        <v>1590</v>
      </c>
      <c r="H265" s="10" t="s">
        <v>576</v>
      </c>
      <c r="I265" s="75" t="e" vm="436">
        <v>#VALUE!</v>
      </c>
    </row>
    <row r="266" spans="1:9" x14ac:dyDescent="0.4">
      <c r="A266" s="70" t="s">
        <v>419</v>
      </c>
      <c r="B266" s="70" t="s">
        <v>420</v>
      </c>
      <c r="C266" s="74">
        <v>15.15</v>
      </c>
      <c r="D266" s="70" t="s">
        <v>28</v>
      </c>
      <c r="E266" s="72">
        <v>20260101</v>
      </c>
      <c r="F266" s="70" t="s">
        <v>231</v>
      </c>
      <c r="G266" s="70" t="s">
        <v>1591</v>
      </c>
      <c r="H266" s="10" t="s">
        <v>419</v>
      </c>
      <c r="I266" s="75" t="e" vm="437">
        <v>#VALUE!</v>
      </c>
    </row>
    <row r="267" spans="1:9" x14ac:dyDescent="0.4">
      <c r="A267" s="70" t="s">
        <v>421</v>
      </c>
      <c r="B267" s="70" t="s">
        <v>422</v>
      </c>
      <c r="C267" s="74">
        <v>10.8</v>
      </c>
      <c r="D267" s="70" t="s">
        <v>28</v>
      </c>
      <c r="E267" s="72">
        <v>20260101</v>
      </c>
      <c r="F267" s="70" t="s">
        <v>231</v>
      </c>
      <c r="G267" s="70" t="s">
        <v>1592</v>
      </c>
      <c r="H267" s="10" t="s">
        <v>421</v>
      </c>
      <c r="I267" s="75" t="e" vm="438">
        <v>#VALUE!</v>
      </c>
    </row>
    <row r="268" spans="1:9" x14ac:dyDescent="0.4">
      <c r="A268" s="70" t="s">
        <v>610</v>
      </c>
      <c r="B268" s="70" t="s">
        <v>611</v>
      </c>
      <c r="C268" s="74">
        <v>16.399999999999999</v>
      </c>
      <c r="D268" s="70" t="s">
        <v>28</v>
      </c>
      <c r="E268" s="72">
        <v>20260101</v>
      </c>
      <c r="F268" s="70" t="s">
        <v>231</v>
      </c>
      <c r="G268" s="70" t="s">
        <v>1820</v>
      </c>
      <c r="H268" s="10" t="s">
        <v>610</v>
      </c>
      <c r="I268" s="75" t="e" vm="439">
        <v>#VALUE!</v>
      </c>
    </row>
    <row r="269" spans="1:9" x14ac:dyDescent="0.4">
      <c r="A269" s="70" t="s">
        <v>644</v>
      </c>
      <c r="B269" s="70" t="s">
        <v>645</v>
      </c>
      <c r="C269" s="74">
        <v>15.5</v>
      </c>
      <c r="D269" s="70" t="s">
        <v>28</v>
      </c>
      <c r="E269" s="72">
        <v>20260101</v>
      </c>
      <c r="F269" s="70" t="s">
        <v>231</v>
      </c>
      <c r="G269" s="70" t="s">
        <v>1594</v>
      </c>
      <c r="H269" s="10" t="s">
        <v>644</v>
      </c>
      <c r="I269" s="75" t="e" vm="438">
        <v>#VALUE!</v>
      </c>
    </row>
    <row r="270" spans="1:9" x14ac:dyDescent="0.4">
      <c r="A270" s="70" t="s">
        <v>678</v>
      </c>
      <c r="B270" s="70" t="s">
        <v>679</v>
      </c>
      <c r="C270" s="74">
        <v>15.5</v>
      </c>
      <c r="D270" s="70" t="s">
        <v>28</v>
      </c>
      <c r="E270" s="72">
        <v>20260101</v>
      </c>
      <c r="F270" s="70" t="s">
        <v>231</v>
      </c>
      <c r="G270" s="70" t="s">
        <v>1595</v>
      </c>
      <c r="H270" s="10" t="s">
        <v>678</v>
      </c>
      <c r="I270" s="75" t="e" vm="440">
        <v>#VALUE!</v>
      </c>
    </row>
    <row r="271" spans="1:9" x14ac:dyDescent="0.4">
      <c r="A271" s="70" t="s">
        <v>541</v>
      </c>
      <c r="B271" s="70" t="s">
        <v>542</v>
      </c>
      <c r="C271" s="74">
        <v>7.85</v>
      </c>
      <c r="D271" s="70" t="s">
        <v>28</v>
      </c>
      <c r="E271" s="72">
        <v>20260101</v>
      </c>
      <c r="F271" s="70" t="s">
        <v>231</v>
      </c>
      <c r="G271" s="70" t="s">
        <v>1596</v>
      </c>
      <c r="H271" s="10" t="s">
        <v>541</v>
      </c>
      <c r="I271" s="75" t="e" vm="441">
        <v>#VALUE!</v>
      </c>
    </row>
    <row r="272" spans="1:9" x14ac:dyDescent="0.4">
      <c r="A272" s="70" t="s">
        <v>1907</v>
      </c>
      <c r="B272" s="70" t="s">
        <v>1888</v>
      </c>
      <c r="C272" s="76">
        <v>11.55</v>
      </c>
      <c r="D272" s="70" t="s">
        <v>28</v>
      </c>
      <c r="E272" s="72">
        <v>20260101</v>
      </c>
      <c r="F272" s="70" t="s">
        <v>231</v>
      </c>
      <c r="G272" s="70" t="s">
        <v>1869</v>
      </c>
      <c r="H272" s="70" t="s">
        <v>1907</v>
      </c>
      <c r="I272" s="75" t="e" vm="442">
        <v>#VALUE!</v>
      </c>
    </row>
    <row r="273" spans="1:9" x14ac:dyDescent="0.4">
      <c r="A273" s="70" t="s">
        <v>501</v>
      </c>
      <c r="B273" s="70" t="s">
        <v>502</v>
      </c>
      <c r="C273" s="74">
        <v>7.95</v>
      </c>
      <c r="D273" s="70" t="s">
        <v>28</v>
      </c>
      <c r="E273" s="72">
        <v>20260101</v>
      </c>
      <c r="F273" s="70" t="s">
        <v>231</v>
      </c>
      <c r="G273" s="70" t="s">
        <v>1597</v>
      </c>
      <c r="H273" s="10" t="s">
        <v>501</v>
      </c>
      <c r="I273" s="75" t="e" vm="431">
        <v>#VALUE!</v>
      </c>
    </row>
    <row r="274" spans="1:9" x14ac:dyDescent="0.4">
      <c r="A274" s="70" t="s">
        <v>503</v>
      </c>
      <c r="B274" s="70" t="s">
        <v>504</v>
      </c>
      <c r="C274" s="74">
        <v>7.85</v>
      </c>
      <c r="D274" s="70" t="s">
        <v>28</v>
      </c>
      <c r="E274" s="72">
        <v>20260101</v>
      </c>
      <c r="F274" s="70" t="s">
        <v>231</v>
      </c>
      <c r="G274" s="70" t="s">
        <v>1598</v>
      </c>
      <c r="H274" s="10" t="s">
        <v>503</v>
      </c>
      <c r="I274" s="75" t="e" vm="432">
        <v>#VALUE!</v>
      </c>
    </row>
    <row r="275" spans="1:9" x14ac:dyDescent="0.4">
      <c r="A275" s="70" t="s">
        <v>495</v>
      </c>
      <c r="B275" s="70" t="s">
        <v>496</v>
      </c>
      <c r="C275" s="74">
        <v>10.8</v>
      </c>
      <c r="D275" s="70" t="s">
        <v>28</v>
      </c>
      <c r="E275" s="72">
        <v>20260101</v>
      </c>
      <c r="F275" s="70" t="s">
        <v>231</v>
      </c>
      <c r="G275" s="70" t="s">
        <v>1599</v>
      </c>
      <c r="H275" s="10" t="s">
        <v>495</v>
      </c>
      <c r="I275" s="75" t="e" vm="435">
        <v>#VALUE!</v>
      </c>
    </row>
    <row r="276" spans="1:9" x14ac:dyDescent="0.4">
      <c r="A276" s="70" t="s">
        <v>582</v>
      </c>
      <c r="B276" s="70" t="s">
        <v>583</v>
      </c>
      <c r="C276" s="74">
        <v>10.8</v>
      </c>
      <c r="D276" s="70" t="s">
        <v>28</v>
      </c>
      <c r="E276" s="72">
        <v>20260101</v>
      </c>
      <c r="F276" s="70" t="s">
        <v>231</v>
      </c>
      <c r="G276" s="70" t="s">
        <v>1600</v>
      </c>
      <c r="H276" s="10" t="s">
        <v>582</v>
      </c>
      <c r="I276" s="75" t="e" vm="436">
        <v>#VALUE!</v>
      </c>
    </row>
    <row r="277" spans="1:9" x14ac:dyDescent="0.4">
      <c r="A277" s="70" t="s">
        <v>497</v>
      </c>
      <c r="B277" s="70" t="s">
        <v>498</v>
      </c>
      <c r="C277" s="74">
        <v>15.5</v>
      </c>
      <c r="D277" s="70" t="s">
        <v>28</v>
      </c>
      <c r="E277" s="72">
        <v>20260101</v>
      </c>
      <c r="F277" s="70" t="s">
        <v>231</v>
      </c>
      <c r="G277" s="70" t="s">
        <v>1601</v>
      </c>
      <c r="H277" s="10" t="s">
        <v>497</v>
      </c>
      <c r="I277" s="75" t="e" vm="437">
        <v>#VALUE!</v>
      </c>
    </row>
    <row r="278" spans="1:9" x14ac:dyDescent="0.4">
      <c r="A278" s="70" t="s">
        <v>499</v>
      </c>
      <c r="B278" s="70" t="s">
        <v>500</v>
      </c>
      <c r="C278" s="74">
        <v>10.8</v>
      </c>
      <c r="D278" s="70" t="s">
        <v>28</v>
      </c>
      <c r="E278" s="72">
        <v>20260101</v>
      </c>
      <c r="F278" s="70" t="s">
        <v>231</v>
      </c>
      <c r="G278" s="70" t="s">
        <v>1602</v>
      </c>
      <c r="H278" s="10" t="s">
        <v>499</v>
      </c>
      <c r="I278" s="75" t="e" vm="438">
        <v>#VALUE!</v>
      </c>
    </row>
    <row r="279" spans="1:9" x14ac:dyDescent="0.4">
      <c r="A279" s="70" t="s">
        <v>616</v>
      </c>
      <c r="B279" s="70" t="s">
        <v>617</v>
      </c>
      <c r="C279" s="74">
        <v>16.399999999999999</v>
      </c>
      <c r="D279" s="70" t="s">
        <v>28</v>
      </c>
      <c r="E279" s="72">
        <v>20260101</v>
      </c>
      <c r="F279" s="70" t="s">
        <v>231</v>
      </c>
      <c r="G279" s="70" t="s">
        <v>1821</v>
      </c>
      <c r="H279" s="10" t="s">
        <v>616</v>
      </c>
      <c r="I279" s="75" t="e" vm="439">
        <v>#VALUE!</v>
      </c>
    </row>
    <row r="280" spans="1:9" x14ac:dyDescent="0.4">
      <c r="A280" s="70" t="s">
        <v>650</v>
      </c>
      <c r="B280" s="70" t="s">
        <v>651</v>
      </c>
      <c r="C280" s="74">
        <v>15.5</v>
      </c>
      <c r="D280" s="70" t="s">
        <v>28</v>
      </c>
      <c r="E280" s="72">
        <v>20260101</v>
      </c>
      <c r="F280" s="70" t="s">
        <v>231</v>
      </c>
      <c r="G280" s="70" t="s">
        <v>1603</v>
      </c>
      <c r="H280" s="10" t="s">
        <v>650</v>
      </c>
      <c r="I280" s="75" t="e" vm="438">
        <v>#VALUE!</v>
      </c>
    </row>
    <row r="281" spans="1:9" x14ac:dyDescent="0.4">
      <c r="A281" s="70" t="s">
        <v>684</v>
      </c>
      <c r="B281" s="70" t="s">
        <v>685</v>
      </c>
      <c r="C281" s="74">
        <v>15.5</v>
      </c>
      <c r="D281" s="70" t="s">
        <v>28</v>
      </c>
      <c r="E281" s="72">
        <v>20260101</v>
      </c>
      <c r="F281" s="70" t="s">
        <v>231</v>
      </c>
      <c r="G281" s="70" t="s">
        <v>1604</v>
      </c>
      <c r="H281" s="10" t="s">
        <v>684</v>
      </c>
      <c r="I281" s="75" t="e" vm="440">
        <v>#VALUE!</v>
      </c>
    </row>
    <row r="282" spans="1:9" x14ac:dyDescent="0.4">
      <c r="A282" s="70" t="s">
        <v>686</v>
      </c>
      <c r="B282" s="70" t="s">
        <v>687</v>
      </c>
      <c r="C282" s="74">
        <v>7.85</v>
      </c>
      <c r="D282" s="70" t="s">
        <v>28</v>
      </c>
      <c r="E282" s="72">
        <v>20260101</v>
      </c>
      <c r="F282" s="70" t="s">
        <v>231</v>
      </c>
      <c r="G282" s="70" t="s">
        <v>1605</v>
      </c>
      <c r="H282" s="10" t="s">
        <v>686</v>
      </c>
      <c r="I282" s="75" t="e" vm="441">
        <v>#VALUE!</v>
      </c>
    </row>
    <row r="283" spans="1:9" x14ac:dyDescent="0.4">
      <c r="A283" s="70" t="s">
        <v>1908</v>
      </c>
      <c r="B283" s="70" t="s">
        <v>1889</v>
      </c>
      <c r="C283" s="76">
        <v>11.55</v>
      </c>
      <c r="D283" s="70" t="s">
        <v>28</v>
      </c>
      <c r="E283" s="72">
        <v>20260101</v>
      </c>
      <c r="F283" s="70" t="s">
        <v>231</v>
      </c>
      <c r="G283" s="70" t="s">
        <v>1870</v>
      </c>
      <c r="H283" s="70" t="s">
        <v>1908</v>
      </c>
      <c r="I283" s="75" t="e" vm="442">
        <v>#VALUE!</v>
      </c>
    </row>
    <row r="284" spans="1:9" x14ac:dyDescent="0.4">
      <c r="A284" s="70" t="s">
        <v>713</v>
      </c>
      <c r="B284" s="70" t="s">
        <v>714</v>
      </c>
      <c r="C284" s="74">
        <v>4.53</v>
      </c>
      <c r="D284" s="70" t="s">
        <v>28</v>
      </c>
      <c r="E284" s="72">
        <v>20260101</v>
      </c>
      <c r="F284" s="70" t="s">
        <v>231</v>
      </c>
      <c r="G284" s="70" t="s">
        <v>1606</v>
      </c>
      <c r="H284" s="10" t="s">
        <v>713</v>
      </c>
      <c r="I284" s="75" t="e" vm="443">
        <v>#VALUE!</v>
      </c>
    </row>
    <row r="285" spans="1:9" x14ac:dyDescent="0.4">
      <c r="A285" s="70" t="s">
        <v>717</v>
      </c>
      <c r="B285" s="70" t="s">
        <v>718</v>
      </c>
      <c r="C285" s="74">
        <v>4.4000000000000004</v>
      </c>
      <c r="D285" s="70" t="s">
        <v>28</v>
      </c>
      <c r="E285" s="72">
        <v>20260101</v>
      </c>
      <c r="F285" s="70" t="s">
        <v>231</v>
      </c>
      <c r="G285" s="70" t="s">
        <v>1607</v>
      </c>
      <c r="H285" s="10" t="s">
        <v>717</v>
      </c>
      <c r="I285" s="75" t="e" vm="444">
        <v>#VALUE!</v>
      </c>
    </row>
    <row r="286" spans="1:9" x14ac:dyDescent="0.4">
      <c r="A286" s="70" t="s">
        <v>882</v>
      </c>
      <c r="B286" s="70" t="s">
        <v>883</v>
      </c>
      <c r="C286" s="74">
        <v>6.2</v>
      </c>
      <c r="D286" s="70" t="s">
        <v>28</v>
      </c>
      <c r="E286" s="72">
        <v>20260101</v>
      </c>
      <c r="F286" s="70" t="s">
        <v>231</v>
      </c>
      <c r="G286" s="70" t="s">
        <v>1608</v>
      </c>
      <c r="H286" s="10" t="s">
        <v>882</v>
      </c>
      <c r="I286" s="75" t="e" vm="445">
        <v>#VALUE!</v>
      </c>
    </row>
    <row r="287" spans="1:9" x14ac:dyDescent="0.4">
      <c r="A287" s="70" t="s">
        <v>884</v>
      </c>
      <c r="B287" s="70" t="s">
        <v>885</v>
      </c>
      <c r="C287" s="74">
        <v>7.7</v>
      </c>
      <c r="D287" s="70" t="s">
        <v>28</v>
      </c>
      <c r="E287" s="72">
        <v>20260101</v>
      </c>
      <c r="F287" s="70" t="s">
        <v>231</v>
      </c>
      <c r="G287" s="70" t="s">
        <v>1609</v>
      </c>
      <c r="H287" s="10" t="s">
        <v>884</v>
      </c>
      <c r="I287" s="75" t="e" vm="445">
        <v>#VALUE!</v>
      </c>
    </row>
    <row r="288" spans="1:9" x14ac:dyDescent="0.4">
      <c r="A288" s="70" t="s">
        <v>886</v>
      </c>
      <c r="B288" s="70" t="s">
        <v>887</v>
      </c>
      <c r="C288" s="74">
        <v>7.7</v>
      </c>
      <c r="D288" s="70" t="s">
        <v>28</v>
      </c>
      <c r="E288" s="72">
        <v>20260101</v>
      </c>
      <c r="F288" s="70" t="s">
        <v>231</v>
      </c>
      <c r="G288" s="70" t="s">
        <v>1610</v>
      </c>
      <c r="H288" s="10" t="s">
        <v>886</v>
      </c>
      <c r="I288" s="75" t="e" vm="446">
        <v>#VALUE!</v>
      </c>
    </row>
    <row r="289" spans="1:9" x14ac:dyDescent="0.4">
      <c r="A289" s="70" t="s">
        <v>697</v>
      </c>
      <c r="B289" s="70" t="s">
        <v>698</v>
      </c>
      <c r="C289" s="74">
        <v>5.75</v>
      </c>
      <c r="D289" s="70" t="s">
        <v>28</v>
      </c>
      <c r="E289" s="72">
        <v>20260101</v>
      </c>
      <c r="F289" s="70" t="s">
        <v>231</v>
      </c>
      <c r="G289" s="70" t="s">
        <v>1611</v>
      </c>
      <c r="H289" s="10" t="s">
        <v>697</v>
      </c>
      <c r="I289" s="75" t="e" vm="447">
        <v>#VALUE!</v>
      </c>
    </row>
    <row r="290" spans="1:9" x14ac:dyDescent="0.4">
      <c r="A290" s="70" t="s">
        <v>701</v>
      </c>
      <c r="B290" s="70" t="s">
        <v>702</v>
      </c>
      <c r="C290" s="74">
        <v>5.75</v>
      </c>
      <c r="D290" s="70" t="s">
        <v>28</v>
      </c>
      <c r="E290" s="72">
        <v>20260101</v>
      </c>
      <c r="F290" s="70" t="s">
        <v>231</v>
      </c>
      <c r="G290" s="70" t="s">
        <v>1612</v>
      </c>
      <c r="H290" s="10" t="s">
        <v>701</v>
      </c>
      <c r="I290" s="75" t="e" vm="448">
        <v>#VALUE!</v>
      </c>
    </row>
    <row r="291" spans="1:9" x14ac:dyDescent="0.4">
      <c r="A291" s="70" t="s">
        <v>705</v>
      </c>
      <c r="B291" s="70" t="s">
        <v>706</v>
      </c>
      <c r="C291" s="74">
        <v>7.2</v>
      </c>
      <c r="D291" s="70" t="s">
        <v>28</v>
      </c>
      <c r="E291" s="72">
        <v>20260101</v>
      </c>
      <c r="F291" s="70" t="s">
        <v>231</v>
      </c>
      <c r="G291" s="70" t="s">
        <v>1613</v>
      </c>
      <c r="H291" s="10" t="s">
        <v>705</v>
      </c>
      <c r="I291" s="75" t="e" vm="449">
        <v>#VALUE!</v>
      </c>
    </row>
    <row r="292" spans="1:9" x14ac:dyDescent="0.4">
      <c r="A292" s="70" t="s">
        <v>709</v>
      </c>
      <c r="B292" s="70" t="s">
        <v>710</v>
      </c>
      <c r="C292" s="74">
        <v>5.75</v>
      </c>
      <c r="D292" s="70" t="s">
        <v>28</v>
      </c>
      <c r="E292" s="72">
        <v>20260101</v>
      </c>
      <c r="F292" s="70" t="s">
        <v>231</v>
      </c>
      <c r="G292" s="70" t="s">
        <v>1614</v>
      </c>
      <c r="H292" s="10" t="s">
        <v>709</v>
      </c>
      <c r="I292" s="75" t="e" vm="450">
        <v>#VALUE!</v>
      </c>
    </row>
    <row r="293" spans="1:9" x14ac:dyDescent="0.4">
      <c r="A293" s="70" t="s">
        <v>721</v>
      </c>
      <c r="B293" s="70" t="s">
        <v>722</v>
      </c>
      <c r="C293" s="74">
        <v>8.0500000000000007</v>
      </c>
      <c r="D293" s="70" t="s">
        <v>28</v>
      </c>
      <c r="E293" s="72">
        <v>20260101</v>
      </c>
      <c r="F293" s="70" t="s">
        <v>231</v>
      </c>
      <c r="G293" s="70" t="s">
        <v>1822</v>
      </c>
      <c r="H293" s="70" t="s">
        <v>721</v>
      </c>
      <c r="I293" s="75" t="e" vm="449">
        <v>#VALUE!</v>
      </c>
    </row>
    <row r="294" spans="1:9" x14ac:dyDescent="0.4">
      <c r="A294" s="70" t="s">
        <v>725</v>
      </c>
      <c r="B294" s="70" t="s">
        <v>726</v>
      </c>
      <c r="C294" s="74">
        <v>7.2</v>
      </c>
      <c r="D294" s="70" t="s">
        <v>28</v>
      </c>
      <c r="E294" s="72">
        <v>20260101</v>
      </c>
      <c r="F294" s="70" t="s">
        <v>231</v>
      </c>
      <c r="G294" s="70" t="s">
        <v>1615</v>
      </c>
      <c r="H294" s="10" t="s">
        <v>725</v>
      </c>
      <c r="I294" s="75" t="e" vm="450">
        <v>#VALUE!</v>
      </c>
    </row>
    <row r="295" spans="1:9" x14ac:dyDescent="0.4">
      <c r="A295" s="70" t="s">
        <v>729</v>
      </c>
      <c r="B295" s="70" t="s">
        <v>730</v>
      </c>
      <c r="C295" s="74">
        <v>7.2</v>
      </c>
      <c r="D295" s="70" t="s">
        <v>28</v>
      </c>
      <c r="E295" s="72">
        <v>20260101</v>
      </c>
      <c r="F295" s="70" t="s">
        <v>231</v>
      </c>
      <c r="G295" s="70" t="s">
        <v>1616</v>
      </c>
      <c r="H295" s="10" t="s">
        <v>729</v>
      </c>
      <c r="I295" s="75" t="e" vm="451">
        <v>#VALUE!</v>
      </c>
    </row>
    <row r="296" spans="1:9" x14ac:dyDescent="0.4">
      <c r="A296" s="70" t="s">
        <v>733</v>
      </c>
      <c r="B296" s="70" t="s">
        <v>734</v>
      </c>
      <c r="C296" s="74">
        <v>4.4000000000000004</v>
      </c>
      <c r="D296" s="70" t="s">
        <v>28</v>
      </c>
      <c r="E296" s="72">
        <v>20260101</v>
      </c>
      <c r="F296" s="70" t="s">
        <v>231</v>
      </c>
      <c r="G296" s="70" t="s">
        <v>1617</v>
      </c>
      <c r="H296" s="10" t="s">
        <v>733</v>
      </c>
      <c r="I296" s="75" t="e" vm="452">
        <v>#VALUE!</v>
      </c>
    </row>
    <row r="297" spans="1:9" x14ac:dyDescent="0.4">
      <c r="A297" s="70" t="s">
        <v>1909</v>
      </c>
      <c r="B297" s="70" t="s">
        <v>1890</v>
      </c>
      <c r="C297" s="76">
        <v>6.05</v>
      </c>
      <c r="D297" s="70" t="s">
        <v>28</v>
      </c>
      <c r="E297" s="72">
        <v>20260101</v>
      </c>
      <c r="F297" s="70" t="s">
        <v>231</v>
      </c>
      <c r="G297" s="70" t="s">
        <v>1871</v>
      </c>
      <c r="H297" s="70" t="s">
        <v>1909</v>
      </c>
      <c r="I297" s="75" t="e" vm="453">
        <v>#VALUE!</v>
      </c>
    </row>
    <row r="298" spans="1:9" x14ac:dyDescent="0.4">
      <c r="A298" s="70" t="s">
        <v>715</v>
      </c>
      <c r="B298" s="70" t="s">
        <v>716</v>
      </c>
      <c r="C298" s="74">
        <v>4.53</v>
      </c>
      <c r="D298" s="70" t="s">
        <v>28</v>
      </c>
      <c r="E298" s="72">
        <v>20260101</v>
      </c>
      <c r="F298" s="70" t="s">
        <v>231</v>
      </c>
      <c r="G298" s="70" t="s">
        <v>1618</v>
      </c>
      <c r="H298" s="10" t="s">
        <v>715</v>
      </c>
      <c r="I298" s="75" t="e" vm="454">
        <v>#VALUE!</v>
      </c>
    </row>
    <row r="299" spans="1:9" x14ac:dyDescent="0.4">
      <c r="A299" s="70" t="s">
        <v>719</v>
      </c>
      <c r="B299" s="70" t="s">
        <v>720</v>
      </c>
      <c r="C299" s="74">
        <v>4.4000000000000004</v>
      </c>
      <c r="D299" s="70" t="s">
        <v>28</v>
      </c>
      <c r="E299" s="72">
        <v>20260101</v>
      </c>
      <c r="F299" s="70" t="s">
        <v>231</v>
      </c>
      <c r="G299" s="70" t="s">
        <v>1619</v>
      </c>
      <c r="H299" s="10" t="s">
        <v>719</v>
      </c>
      <c r="I299" s="75" t="e" vm="455">
        <v>#VALUE!</v>
      </c>
    </row>
    <row r="300" spans="1:9" x14ac:dyDescent="0.4">
      <c r="A300" s="70" t="s">
        <v>888</v>
      </c>
      <c r="B300" s="70" t="s">
        <v>889</v>
      </c>
      <c r="C300" s="74">
        <v>6.2</v>
      </c>
      <c r="D300" s="70" t="s">
        <v>28</v>
      </c>
      <c r="E300" s="72">
        <v>20260101</v>
      </c>
      <c r="F300" s="70" t="s">
        <v>231</v>
      </c>
      <c r="G300" s="70" t="s">
        <v>1620</v>
      </c>
      <c r="H300" s="10" t="s">
        <v>888</v>
      </c>
      <c r="I300" s="75" t="e" vm="456">
        <v>#VALUE!</v>
      </c>
    </row>
    <row r="301" spans="1:9" x14ac:dyDescent="0.4">
      <c r="A301" s="70" t="s">
        <v>890</v>
      </c>
      <c r="B301" s="70" t="s">
        <v>891</v>
      </c>
      <c r="C301" s="74">
        <v>7.7</v>
      </c>
      <c r="D301" s="70" t="s">
        <v>28</v>
      </c>
      <c r="E301" s="72">
        <v>20260101</v>
      </c>
      <c r="F301" s="70" t="s">
        <v>231</v>
      </c>
      <c r="G301" s="70" t="s">
        <v>1621</v>
      </c>
      <c r="H301" s="10" t="s">
        <v>890</v>
      </c>
      <c r="I301" s="75" t="e" vm="456">
        <v>#VALUE!</v>
      </c>
    </row>
    <row r="302" spans="1:9" x14ac:dyDescent="0.4">
      <c r="A302" s="70" t="s">
        <v>892</v>
      </c>
      <c r="B302" s="70" t="s">
        <v>893</v>
      </c>
      <c r="C302" s="74">
        <v>7.7</v>
      </c>
      <c r="D302" s="70" t="s">
        <v>28</v>
      </c>
      <c r="E302" s="72">
        <v>20260101</v>
      </c>
      <c r="F302" s="70" t="s">
        <v>231</v>
      </c>
      <c r="G302" s="70" t="s">
        <v>1622</v>
      </c>
      <c r="H302" s="10" t="s">
        <v>892</v>
      </c>
      <c r="I302" s="75" t="e" vm="457">
        <v>#VALUE!</v>
      </c>
    </row>
    <row r="303" spans="1:9" x14ac:dyDescent="0.4">
      <c r="A303" s="70" t="s">
        <v>699</v>
      </c>
      <c r="B303" s="70" t="s">
        <v>700</v>
      </c>
      <c r="C303" s="74">
        <v>5.75</v>
      </c>
      <c r="D303" s="70" t="s">
        <v>28</v>
      </c>
      <c r="E303" s="72">
        <v>20260101</v>
      </c>
      <c r="F303" s="70" t="s">
        <v>231</v>
      </c>
      <c r="G303" s="70" t="s">
        <v>1623</v>
      </c>
      <c r="H303" s="10" t="s">
        <v>699</v>
      </c>
      <c r="I303" s="75" t="e" vm="458">
        <v>#VALUE!</v>
      </c>
    </row>
    <row r="304" spans="1:9" x14ac:dyDescent="0.4">
      <c r="A304" s="70" t="s">
        <v>703</v>
      </c>
      <c r="B304" s="70" t="s">
        <v>704</v>
      </c>
      <c r="C304" s="74">
        <v>5.75</v>
      </c>
      <c r="D304" s="70" t="s">
        <v>28</v>
      </c>
      <c r="E304" s="72">
        <v>20260101</v>
      </c>
      <c r="F304" s="70" t="s">
        <v>231</v>
      </c>
      <c r="G304" s="70" t="s">
        <v>1624</v>
      </c>
      <c r="H304" s="10" t="s">
        <v>703</v>
      </c>
      <c r="I304" s="75" t="e" vm="459">
        <v>#VALUE!</v>
      </c>
    </row>
    <row r="305" spans="1:9" x14ac:dyDescent="0.4">
      <c r="A305" s="70" t="s">
        <v>707</v>
      </c>
      <c r="B305" s="70" t="s">
        <v>708</v>
      </c>
      <c r="C305" s="74">
        <v>7.2</v>
      </c>
      <c r="D305" s="70" t="s">
        <v>28</v>
      </c>
      <c r="E305" s="72">
        <v>20260101</v>
      </c>
      <c r="F305" s="70" t="s">
        <v>231</v>
      </c>
      <c r="G305" s="70" t="s">
        <v>1625</v>
      </c>
      <c r="H305" s="10" t="s">
        <v>707</v>
      </c>
      <c r="I305" s="75" t="e" vm="460">
        <v>#VALUE!</v>
      </c>
    </row>
    <row r="306" spans="1:9" x14ac:dyDescent="0.4">
      <c r="A306" s="70" t="s">
        <v>711</v>
      </c>
      <c r="B306" s="70" t="s">
        <v>712</v>
      </c>
      <c r="C306" s="74">
        <v>5.75</v>
      </c>
      <c r="D306" s="70" t="s">
        <v>28</v>
      </c>
      <c r="E306" s="72">
        <v>20260101</v>
      </c>
      <c r="F306" s="70" t="s">
        <v>231</v>
      </c>
      <c r="G306" s="70" t="s">
        <v>1626</v>
      </c>
      <c r="H306" s="10" t="s">
        <v>711</v>
      </c>
      <c r="I306" s="75" t="e" vm="461">
        <v>#VALUE!</v>
      </c>
    </row>
    <row r="307" spans="1:9" x14ac:dyDescent="0.4">
      <c r="A307" s="70" t="s">
        <v>723</v>
      </c>
      <c r="B307" s="70" t="s">
        <v>724</v>
      </c>
      <c r="C307" s="74">
        <v>8.0500000000000007</v>
      </c>
      <c r="D307" s="70" t="s">
        <v>28</v>
      </c>
      <c r="E307" s="72">
        <v>20260101</v>
      </c>
      <c r="F307" s="70" t="s">
        <v>231</v>
      </c>
      <c r="G307" s="70" t="s">
        <v>1823</v>
      </c>
      <c r="H307" s="10" t="s">
        <v>723</v>
      </c>
      <c r="I307" s="75" t="e" vm="462">
        <v>#VALUE!</v>
      </c>
    </row>
    <row r="308" spans="1:9" x14ac:dyDescent="0.4">
      <c r="A308" s="70" t="s">
        <v>727</v>
      </c>
      <c r="B308" s="70" t="s">
        <v>728</v>
      </c>
      <c r="C308" s="74">
        <v>7.2</v>
      </c>
      <c r="D308" s="70" t="s">
        <v>28</v>
      </c>
      <c r="E308" s="72">
        <v>20260101</v>
      </c>
      <c r="F308" s="70" t="s">
        <v>231</v>
      </c>
      <c r="G308" s="70" t="s">
        <v>1627</v>
      </c>
      <c r="H308" s="10" t="s">
        <v>727</v>
      </c>
      <c r="I308" s="75" t="e" vm="461">
        <v>#VALUE!</v>
      </c>
    </row>
    <row r="309" spans="1:9" x14ac:dyDescent="0.4">
      <c r="A309" s="70" t="s">
        <v>731</v>
      </c>
      <c r="B309" s="70" t="s">
        <v>732</v>
      </c>
      <c r="C309" s="74">
        <v>7.2</v>
      </c>
      <c r="D309" s="70" t="s">
        <v>28</v>
      </c>
      <c r="E309" s="72">
        <v>20260101</v>
      </c>
      <c r="F309" s="70" t="s">
        <v>231</v>
      </c>
      <c r="G309" s="70" t="s">
        <v>1628</v>
      </c>
      <c r="H309" s="10" t="s">
        <v>731</v>
      </c>
      <c r="I309" s="75" t="e" vm="463">
        <v>#VALUE!</v>
      </c>
    </row>
    <row r="310" spans="1:9" x14ac:dyDescent="0.4">
      <c r="A310" s="70" t="s">
        <v>735</v>
      </c>
      <c r="B310" s="70" t="s">
        <v>736</v>
      </c>
      <c r="C310" s="74">
        <v>4.4000000000000004</v>
      </c>
      <c r="D310" s="70" t="s">
        <v>28</v>
      </c>
      <c r="E310" s="72">
        <v>20260101</v>
      </c>
      <c r="F310" s="70" t="s">
        <v>231</v>
      </c>
      <c r="G310" s="70" t="s">
        <v>1629</v>
      </c>
      <c r="H310" s="10" t="s">
        <v>735</v>
      </c>
      <c r="I310" s="75" t="e" vm="464">
        <v>#VALUE!</v>
      </c>
    </row>
    <row r="311" spans="1:9" x14ac:dyDescent="0.4">
      <c r="A311" s="70" t="s">
        <v>1910</v>
      </c>
      <c r="B311" s="70" t="s">
        <v>1891</v>
      </c>
      <c r="C311" s="74">
        <v>6.05</v>
      </c>
      <c r="D311" s="70" t="s">
        <v>28</v>
      </c>
      <c r="E311" s="72">
        <v>20260101</v>
      </c>
      <c r="F311" s="70" t="s">
        <v>231</v>
      </c>
      <c r="G311" s="70" t="s">
        <v>1872</v>
      </c>
      <c r="H311" s="70" t="s">
        <v>1910</v>
      </c>
      <c r="I311" s="75" t="e" vm="465">
        <v>#VALUE!</v>
      </c>
    </row>
    <row r="312" spans="1:9" x14ac:dyDescent="0.4">
      <c r="A312" s="70" t="s">
        <v>336</v>
      </c>
      <c r="B312" s="70" t="s">
        <v>337</v>
      </c>
      <c r="C312" s="74">
        <v>481</v>
      </c>
      <c r="D312" s="70" t="s">
        <v>28</v>
      </c>
      <c r="E312" s="72">
        <v>20260101</v>
      </c>
      <c r="F312" s="70" t="s">
        <v>55</v>
      </c>
      <c r="G312" s="70" t="s">
        <v>338</v>
      </c>
      <c r="H312" s="10" t="s">
        <v>336</v>
      </c>
      <c r="I312" s="75" t="e" vm="466">
        <v>#VALUE!</v>
      </c>
    </row>
    <row r="313" spans="1:9" x14ac:dyDescent="0.4">
      <c r="A313" s="70" t="s">
        <v>1187</v>
      </c>
      <c r="B313" s="10" t="s">
        <v>1182</v>
      </c>
      <c r="C313" s="74">
        <v>237</v>
      </c>
      <c r="D313" s="70" t="s">
        <v>28</v>
      </c>
      <c r="E313" s="72">
        <v>20260101</v>
      </c>
      <c r="F313" s="70" t="s">
        <v>1186</v>
      </c>
      <c r="G313" s="70" t="s">
        <v>2738</v>
      </c>
      <c r="H313" s="10" t="s">
        <v>1187</v>
      </c>
      <c r="I313" s="75" t="e" vm="467">
        <v>#VALUE!</v>
      </c>
    </row>
    <row r="314" spans="1:9" x14ac:dyDescent="0.4">
      <c r="A314" s="70" t="s">
        <v>1188</v>
      </c>
      <c r="B314" s="10" t="s">
        <v>1180</v>
      </c>
      <c r="C314" s="74">
        <v>226</v>
      </c>
      <c r="D314" s="70" t="s">
        <v>28</v>
      </c>
      <c r="E314" s="72">
        <v>20260101</v>
      </c>
      <c r="F314" s="70" t="s">
        <v>1186</v>
      </c>
      <c r="G314" s="70" t="s">
        <v>2739</v>
      </c>
      <c r="H314" s="10" t="s">
        <v>1188</v>
      </c>
      <c r="I314" s="75" t="e" vm="468">
        <v>#VALUE!</v>
      </c>
    </row>
    <row r="315" spans="1:9" x14ac:dyDescent="0.4">
      <c r="A315" s="70" t="s">
        <v>1687</v>
      </c>
      <c r="B315" s="10" t="s">
        <v>1181</v>
      </c>
      <c r="C315" s="74">
        <v>226</v>
      </c>
      <c r="D315" s="70" t="s">
        <v>28</v>
      </c>
      <c r="E315" s="72">
        <v>20260101</v>
      </c>
      <c r="F315" s="70" t="s">
        <v>1186</v>
      </c>
      <c r="G315" s="70" t="s">
        <v>2740</v>
      </c>
      <c r="H315" s="10" t="s">
        <v>1185</v>
      </c>
      <c r="I315" s="75" t="e" vm="469">
        <v>#VALUE!</v>
      </c>
    </row>
    <row r="316" spans="1:9" x14ac:dyDescent="0.4">
      <c r="A316" s="70" t="s">
        <v>1189</v>
      </c>
      <c r="B316" s="10" t="s">
        <v>1183</v>
      </c>
      <c r="C316" s="74">
        <v>237</v>
      </c>
      <c r="D316" s="70" t="s">
        <v>28</v>
      </c>
      <c r="E316" s="72">
        <v>20260101</v>
      </c>
      <c r="F316" s="70" t="s">
        <v>1186</v>
      </c>
      <c r="G316" s="70" t="s">
        <v>2741</v>
      </c>
      <c r="H316" s="10" t="s">
        <v>1189</v>
      </c>
      <c r="I316" s="75" t="e" vm="470">
        <v>#VALUE!</v>
      </c>
    </row>
    <row r="317" spans="1:9" x14ac:dyDescent="0.4">
      <c r="A317" s="70" t="s">
        <v>1184</v>
      </c>
      <c r="B317" s="10" t="s">
        <v>1179</v>
      </c>
      <c r="C317" s="74">
        <v>226</v>
      </c>
      <c r="D317" s="70" t="s">
        <v>28</v>
      </c>
      <c r="E317" s="72">
        <v>20260101</v>
      </c>
      <c r="F317" s="70" t="s">
        <v>1186</v>
      </c>
      <c r="G317" s="70" t="s">
        <v>2742</v>
      </c>
      <c r="H317" s="10" t="s">
        <v>1184</v>
      </c>
      <c r="I317" s="75" t="e" vm="471">
        <v>#VALUE!</v>
      </c>
    </row>
    <row r="318" spans="1:9" x14ac:dyDescent="0.4">
      <c r="A318" s="70" t="s">
        <v>339</v>
      </c>
      <c r="B318" s="70" t="s">
        <v>340</v>
      </c>
      <c r="C318" s="74">
        <v>246</v>
      </c>
      <c r="D318" s="70" t="s">
        <v>28</v>
      </c>
      <c r="E318" s="72">
        <v>20260101</v>
      </c>
      <c r="F318" s="70" t="s">
        <v>55</v>
      </c>
      <c r="G318" s="70" t="s">
        <v>341</v>
      </c>
      <c r="H318" s="10" t="s">
        <v>339</v>
      </c>
      <c r="I318" s="17" t="e" vm="472">
        <v>#VALUE!</v>
      </c>
    </row>
    <row r="319" spans="1:9" hidden="1" x14ac:dyDescent="0.4">
      <c r="A319" s="70" t="s">
        <v>342</v>
      </c>
      <c r="B319" s="70" t="s">
        <v>343</v>
      </c>
      <c r="C319" s="74">
        <v>278</v>
      </c>
      <c r="D319" s="70" t="s">
        <v>28</v>
      </c>
      <c r="E319" s="72" t="s">
        <v>29</v>
      </c>
      <c r="F319" s="70" t="s">
        <v>55</v>
      </c>
      <c r="G319" s="70" t="s">
        <v>344</v>
      </c>
      <c r="H319" s="10" t="s">
        <v>342</v>
      </c>
      <c r="I319" s="75" t="e" vm="473">
        <v>#VALUE!</v>
      </c>
    </row>
    <row r="320" spans="1:9" x14ac:dyDescent="0.4">
      <c r="A320" s="70" t="s">
        <v>284</v>
      </c>
      <c r="B320" s="70" t="s">
        <v>285</v>
      </c>
      <c r="C320" s="74">
        <v>65.3</v>
      </c>
      <c r="D320" s="70" t="s">
        <v>28</v>
      </c>
      <c r="E320" s="72">
        <v>20260101</v>
      </c>
      <c r="F320" s="70" t="s">
        <v>231</v>
      </c>
      <c r="G320" s="70" t="s">
        <v>286</v>
      </c>
      <c r="H320" s="10" t="s">
        <v>284</v>
      </c>
      <c r="I320" s="75" t="e" vm="474">
        <v>#VALUE!</v>
      </c>
    </row>
    <row r="321" spans="1:9" x14ac:dyDescent="0.4">
      <c r="A321" s="70" t="s">
        <v>959</v>
      </c>
      <c r="B321" s="70" t="s">
        <v>960</v>
      </c>
      <c r="C321" s="74">
        <v>71.8</v>
      </c>
      <c r="D321" s="70" t="s">
        <v>28</v>
      </c>
      <c r="E321" s="72">
        <v>20260101</v>
      </c>
      <c r="F321" s="70" t="s">
        <v>231</v>
      </c>
      <c r="G321" s="70" t="s">
        <v>961</v>
      </c>
      <c r="H321" s="10" t="s">
        <v>959</v>
      </c>
      <c r="I321" s="75" t="e" vm="475">
        <v>#VALUE!</v>
      </c>
    </row>
    <row r="322" spans="1:9" x14ac:dyDescent="0.4">
      <c r="A322" s="70" t="s">
        <v>956</v>
      </c>
      <c r="B322" s="70" t="s">
        <v>957</v>
      </c>
      <c r="C322" s="74">
        <v>71.8</v>
      </c>
      <c r="D322" s="70" t="s">
        <v>28</v>
      </c>
      <c r="E322" s="72">
        <v>20260101</v>
      </c>
      <c r="F322" s="70" t="s">
        <v>231</v>
      </c>
      <c r="G322" s="70" t="s">
        <v>958</v>
      </c>
      <c r="H322" s="10" t="s">
        <v>956</v>
      </c>
      <c r="I322" s="75" t="e" vm="476">
        <v>#VALUE!</v>
      </c>
    </row>
    <row r="323" spans="1:9" x14ac:dyDescent="0.4">
      <c r="A323" s="70" t="s">
        <v>287</v>
      </c>
      <c r="B323" s="70" t="s">
        <v>288</v>
      </c>
      <c r="C323" s="74">
        <v>77.400000000000006</v>
      </c>
      <c r="D323" s="70" t="s">
        <v>28</v>
      </c>
      <c r="E323" s="72">
        <v>20260101</v>
      </c>
      <c r="F323" s="70" t="s">
        <v>231</v>
      </c>
      <c r="G323" s="70" t="s">
        <v>289</v>
      </c>
      <c r="H323" s="10" t="s">
        <v>287</v>
      </c>
      <c r="I323" s="75" t="e" vm="477">
        <v>#VALUE!</v>
      </c>
    </row>
    <row r="324" spans="1:9" x14ac:dyDescent="0.4">
      <c r="A324" s="70" t="s">
        <v>248</v>
      </c>
      <c r="B324" s="70" t="s">
        <v>249</v>
      </c>
      <c r="C324" s="74">
        <v>129</v>
      </c>
      <c r="D324" s="70" t="s">
        <v>28</v>
      </c>
      <c r="E324" s="72">
        <v>20260101</v>
      </c>
      <c r="F324" s="70" t="s">
        <v>231</v>
      </c>
      <c r="G324" s="70" t="s">
        <v>1641</v>
      </c>
      <c r="H324" s="10" t="s">
        <v>248</v>
      </c>
      <c r="I324" s="75" t="e" vm="478">
        <v>#VALUE!</v>
      </c>
    </row>
    <row r="325" spans="1:9" x14ac:dyDescent="0.4">
      <c r="A325" s="70" t="s">
        <v>1911</v>
      </c>
      <c r="B325" s="70" t="s">
        <v>1892</v>
      </c>
      <c r="C325" s="76">
        <v>133</v>
      </c>
      <c r="D325" s="70" t="s">
        <v>28</v>
      </c>
      <c r="E325" s="72">
        <v>20260101</v>
      </c>
      <c r="F325" s="70" t="s">
        <v>231</v>
      </c>
      <c r="G325" s="70" t="s">
        <v>1873</v>
      </c>
      <c r="H325" s="70" t="s">
        <v>1911</v>
      </c>
      <c r="I325" s="75" t="e" vm="479">
        <v>#VALUE!</v>
      </c>
    </row>
    <row r="326" spans="1:9" x14ac:dyDescent="0.4">
      <c r="A326" s="70" t="s">
        <v>295</v>
      </c>
      <c r="B326" s="70" t="s">
        <v>296</v>
      </c>
      <c r="C326" s="74">
        <v>149</v>
      </c>
      <c r="D326" s="70" t="s">
        <v>28</v>
      </c>
      <c r="E326" s="72">
        <v>20260101</v>
      </c>
      <c r="F326" s="70" t="s">
        <v>231</v>
      </c>
      <c r="G326" s="70" t="s">
        <v>1633</v>
      </c>
      <c r="H326" s="10" t="s">
        <v>295</v>
      </c>
      <c r="I326" s="75" t="e" vm="480">
        <v>#VALUE!</v>
      </c>
    </row>
    <row r="327" spans="1:9" x14ac:dyDescent="0.4">
      <c r="A327" s="70" t="s">
        <v>293</v>
      </c>
      <c r="B327" s="70" t="s">
        <v>294</v>
      </c>
      <c r="C327" s="74">
        <v>143</v>
      </c>
      <c r="D327" s="70" t="s">
        <v>28</v>
      </c>
      <c r="E327" s="72">
        <v>20260101</v>
      </c>
      <c r="F327" s="70" t="s">
        <v>231</v>
      </c>
      <c r="G327" s="70" t="s">
        <v>1632</v>
      </c>
      <c r="H327" s="10" t="s">
        <v>293</v>
      </c>
      <c r="I327" s="75" t="e" vm="481">
        <v>#VALUE!</v>
      </c>
    </row>
    <row r="328" spans="1:9" x14ac:dyDescent="0.4">
      <c r="A328" s="70" t="s">
        <v>297</v>
      </c>
      <c r="B328" s="70" t="s">
        <v>298</v>
      </c>
      <c r="C328" s="74">
        <v>149</v>
      </c>
      <c r="D328" s="70" t="s">
        <v>28</v>
      </c>
      <c r="E328" s="72">
        <v>20260101</v>
      </c>
      <c r="F328" s="70" t="s">
        <v>231</v>
      </c>
      <c r="G328" s="70" t="s">
        <v>1634</v>
      </c>
      <c r="H328" s="10" t="s">
        <v>297</v>
      </c>
      <c r="I328" s="75" t="e" vm="482">
        <v>#VALUE!</v>
      </c>
    </row>
    <row r="329" spans="1:9" x14ac:dyDescent="0.4">
      <c r="A329" s="70" t="s">
        <v>244</v>
      </c>
      <c r="B329" s="70" t="s">
        <v>245</v>
      </c>
      <c r="C329" s="74">
        <v>130</v>
      </c>
      <c r="D329" s="70" t="s">
        <v>28</v>
      </c>
      <c r="E329" s="72">
        <v>20260101</v>
      </c>
      <c r="F329" s="70" t="s">
        <v>231</v>
      </c>
      <c r="G329" s="70" t="s">
        <v>1630</v>
      </c>
      <c r="H329" s="10" t="s">
        <v>244</v>
      </c>
      <c r="I329" s="75" t="e" vm="483">
        <v>#VALUE!</v>
      </c>
    </row>
    <row r="330" spans="1:9" x14ac:dyDescent="0.4">
      <c r="A330" s="70" t="s">
        <v>254</v>
      </c>
      <c r="B330" s="70" t="s">
        <v>255</v>
      </c>
      <c r="C330" s="74">
        <v>142</v>
      </c>
      <c r="D330" s="70" t="s">
        <v>28</v>
      </c>
      <c r="E330" s="72">
        <v>20260101</v>
      </c>
      <c r="F330" s="70" t="s">
        <v>231</v>
      </c>
      <c r="G330" s="70" t="s">
        <v>1637</v>
      </c>
      <c r="H330" s="10" t="s">
        <v>254</v>
      </c>
      <c r="I330" s="75" t="e" vm="484">
        <v>#VALUE!</v>
      </c>
    </row>
    <row r="331" spans="1:9" x14ac:dyDescent="0.4">
      <c r="A331" s="70" t="s">
        <v>250</v>
      </c>
      <c r="B331" s="70" t="s">
        <v>251</v>
      </c>
      <c r="C331" s="74">
        <v>143</v>
      </c>
      <c r="D331" s="70" t="s">
        <v>28</v>
      </c>
      <c r="E331" s="72">
        <v>20260101</v>
      </c>
      <c r="F331" s="70" t="s">
        <v>231</v>
      </c>
      <c r="G331" s="70" t="s">
        <v>1635</v>
      </c>
      <c r="H331" s="10" t="s">
        <v>250</v>
      </c>
      <c r="I331" s="75" t="e" vm="485">
        <v>#VALUE!</v>
      </c>
    </row>
    <row r="332" spans="1:9" x14ac:dyDescent="0.4">
      <c r="A332" s="70" t="s">
        <v>252</v>
      </c>
      <c r="B332" s="70" t="s">
        <v>253</v>
      </c>
      <c r="C332" s="74">
        <v>130</v>
      </c>
      <c r="D332" s="70" t="s">
        <v>28</v>
      </c>
      <c r="E332" s="72">
        <v>20260101</v>
      </c>
      <c r="F332" s="70" t="s">
        <v>231</v>
      </c>
      <c r="G332" s="70" t="s">
        <v>1636</v>
      </c>
      <c r="H332" s="10" t="s">
        <v>252</v>
      </c>
      <c r="I332" s="75" t="e" vm="486">
        <v>#VALUE!</v>
      </c>
    </row>
    <row r="333" spans="1:9" x14ac:dyDescent="0.4">
      <c r="A333" s="70" t="s">
        <v>260</v>
      </c>
      <c r="B333" s="70" t="s">
        <v>261</v>
      </c>
      <c r="C333" s="74">
        <v>137</v>
      </c>
      <c r="D333" s="70" t="s">
        <v>28</v>
      </c>
      <c r="E333" s="72">
        <v>20260101</v>
      </c>
      <c r="F333" s="70" t="s">
        <v>231</v>
      </c>
      <c r="G333" s="70" t="s">
        <v>1640</v>
      </c>
      <c r="H333" s="10" t="s">
        <v>260</v>
      </c>
      <c r="I333" s="75" t="e" vm="487">
        <v>#VALUE!</v>
      </c>
    </row>
    <row r="334" spans="1:9" x14ac:dyDescent="0.4">
      <c r="A334" s="70" t="s">
        <v>256</v>
      </c>
      <c r="B334" s="70" t="s">
        <v>257</v>
      </c>
      <c r="C334" s="74">
        <v>131</v>
      </c>
      <c r="D334" s="70" t="s">
        <v>28</v>
      </c>
      <c r="E334" s="72">
        <v>20260101</v>
      </c>
      <c r="F334" s="70" t="s">
        <v>231</v>
      </c>
      <c r="G334" s="70" t="s">
        <v>1638</v>
      </c>
      <c r="H334" s="10" t="s">
        <v>256</v>
      </c>
      <c r="I334" s="75" t="e" vm="488">
        <v>#VALUE!</v>
      </c>
    </row>
    <row r="335" spans="1:9" x14ac:dyDescent="0.4">
      <c r="A335" s="70" t="s">
        <v>258</v>
      </c>
      <c r="B335" s="70" t="s">
        <v>259</v>
      </c>
      <c r="C335" s="74">
        <v>134</v>
      </c>
      <c r="D335" s="70" t="s">
        <v>28</v>
      </c>
      <c r="E335" s="72">
        <v>20260101</v>
      </c>
      <c r="F335" s="70" t="s">
        <v>231</v>
      </c>
      <c r="G335" s="70" t="s">
        <v>1639</v>
      </c>
      <c r="H335" s="10" t="s">
        <v>258</v>
      </c>
      <c r="I335" s="75" t="e" vm="489">
        <v>#VALUE!</v>
      </c>
    </row>
    <row r="336" spans="1:9" x14ac:dyDescent="0.4">
      <c r="A336" s="70" t="s">
        <v>262</v>
      </c>
      <c r="B336" s="70" t="s">
        <v>263</v>
      </c>
      <c r="C336" s="74">
        <v>148</v>
      </c>
      <c r="D336" s="70" t="s">
        <v>28</v>
      </c>
      <c r="E336" s="72">
        <v>20260101</v>
      </c>
      <c r="F336" s="70" t="s">
        <v>231</v>
      </c>
      <c r="G336" s="70" t="s">
        <v>1824</v>
      </c>
      <c r="H336" s="10" t="s">
        <v>262</v>
      </c>
      <c r="I336" s="75" t="e" vm="490">
        <v>#VALUE!</v>
      </c>
    </row>
    <row r="337" spans="1:9" x14ac:dyDescent="0.4">
      <c r="A337" s="70" t="s">
        <v>246</v>
      </c>
      <c r="B337" s="70" t="s">
        <v>247</v>
      </c>
      <c r="C337" s="74">
        <v>129</v>
      </c>
      <c r="D337" s="70" t="s">
        <v>28</v>
      </c>
      <c r="E337" s="72">
        <v>20260101</v>
      </c>
      <c r="F337" s="70" t="s">
        <v>231</v>
      </c>
      <c r="G337" s="70" t="s">
        <v>1631</v>
      </c>
      <c r="H337" s="10" t="s">
        <v>246</v>
      </c>
      <c r="I337" s="75" t="e" vm="491">
        <v>#VALUE!</v>
      </c>
    </row>
    <row r="338" spans="1:9" x14ac:dyDescent="0.4">
      <c r="A338" s="70" t="s">
        <v>268</v>
      </c>
      <c r="B338" s="70" t="s">
        <v>269</v>
      </c>
      <c r="C338" s="74">
        <v>129</v>
      </c>
      <c r="D338" s="70" t="s">
        <v>28</v>
      </c>
      <c r="E338" s="72">
        <v>20260101</v>
      </c>
      <c r="F338" s="70" t="s">
        <v>231</v>
      </c>
      <c r="G338" s="70" t="s">
        <v>1653</v>
      </c>
      <c r="H338" s="10" t="s">
        <v>268</v>
      </c>
      <c r="I338" s="75" t="e" vm="492">
        <v>#VALUE!</v>
      </c>
    </row>
    <row r="339" spans="1:9" x14ac:dyDescent="0.4">
      <c r="A339" s="70" t="s">
        <v>1912</v>
      </c>
      <c r="B339" s="70" t="s">
        <v>1893</v>
      </c>
      <c r="C339" s="76">
        <v>133</v>
      </c>
      <c r="D339" s="70" t="s">
        <v>28</v>
      </c>
      <c r="E339" s="72">
        <v>20260101</v>
      </c>
      <c r="F339" s="70" t="s">
        <v>231</v>
      </c>
      <c r="G339" s="70" t="s">
        <v>1874</v>
      </c>
      <c r="H339" s="70" t="s">
        <v>1912</v>
      </c>
      <c r="I339" s="75" t="e" vm="493">
        <v>#VALUE!</v>
      </c>
    </row>
    <row r="340" spans="1:9" x14ac:dyDescent="0.4">
      <c r="A340" s="70" t="s">
        <v>301</v>
      </c>
      <c r="B340" s="70" t="s">
        <v>302</v>
      </c>
      <c r="C340" s="74">
        <v>149</v>
      </c>
      <c r="D340" s="70" t="s">
        <v>28</v>
      </c>
      <c r="E340" s="72">
        <v>20260101</v>
      </c>
      <c r="F340" s="70" t="s">
        <v>231</v>
      </c>
      <c r="G340" s="70" t="s">
        <v>1645</v>
      </c>
      <c r="H340" s="10" t="s">
        <v>301</v>
      </c>
      <c r="I340" s="75" t="e" vm="494">
        <v>#VALUE!</v>
      </c>
    </row>
    <row r="341" spans="1:9" x14ac:dyDescent="0.4">
      <c r="A341" s="70" t="s">
        <v>299</v>
      </c>
      <c r="B341" s="70" t="s">
        <v>300</v>
      </c>
      <c r="C341" s="74">
        <v>143</v>
      </c>
      <c r="D341" s="70" t="s">
        <v>28</v>
      </c>
      <c r="E341" s="72">
        <v>20260101</v>
      </c>
      <c r="F341" s="70" t="s">
        <v>231</v>
      </c>
      <c r="G341" s="70" t="s">
        <v>1644</v>
      </c>
      <c r="H341" s="10" t="s">
        <v>299</v>
      </c>
      <c r="I341" s="75" t="e" vm="495">
        <v>#VALUE!</v>
      </c>
    </row>
    <row r="342" spans="1:9" x14ac:dyDescent="0.4">
      <c r="A342" s="70" t="s">
        <v>303</v>
      </c>
      <c r="B342" s="70" t="s">
        <v>304</v>
      </c>
      <c r="C342" s="74">
        <v>149</v>
      </c>
      <c r="D342" s="70" t="s">
        <v>28</v>
      </c>
      <c r="E342" s="72">
        <v>20260101</v>
      </c>
      <c r="F342" s="70" t="s">
        <v>231</v>
      </c>
      <c r="G342" s="70" t="s">
        <v>1646</v>
      </c>
      <c r="H342" s="10" t="s">
        <v>303</v>
      </c>
      <c r="I342" s="75" t="e" vm="496">
        <v>#VALUE!</v>
      </c>
    </row>
    <row r="343" spans="1:9" x14ac:dyDescent="0.4">
      <c r="A343" s="70" t="s">
        <v>264</v>
      </c>
      <c r="B343" s="70" t="s">
        <v>265</v>
      </c>
      <c r="C343" s="74">
        <v>130</v>
      </c>
      <c r="D343" s="70" t="s">
        <v>28</v>
      </c>
      <c r="E343" s="72">
        <v>20260101</v>
      </c>
      <c r="F343" s="70" t="s">
        <v>231</v>
      </c>
      <c r="G343" s="70" t="s">
        <v>1642</v>
      </c>
      <c r="H343" s="10" t="s">
        <v>264</v>
      </c>
      <c r="I343" s="75" t="e" vm="497">
        <v>#VALUE!</v>
      </c>
    </row>
    <row r="344" spans="1:9" x14ac:dyDescent="0.4">
      <c r="A344" s="70" t="s">
        <v>274</v>
      </c>
      <c r="B344" s="70" t="s">
        <v>275</v>
      </c>
      <c r="C344" s="74">
        <v>142</v>
      </c>
      <c r="D344" s="70" t="s">
        <v>28</v>
      </c>
      <c r="E344" s="72">
        <v>20260101</v>
      </c>
      <c r="F344" s="70" t="s">
        <v>231</v>
      </c>
      <c r="G344" s="70" t="s">
        <v>1649</v>
      </c>
      <c r="H344" s="10" t="s">
        <v>274</v>
      </c>
      <c r="I344" s="75" t="e" vm="498">
        <v>#VALUE!</v>
      </c>
    </row>
    <row r="345" spans="1:9" x14ac:dyDescent="0.4">
      <c r="A345" s="70" t="s">
        <v>270</v>
      </c>
      <c r="B345" s="70" t="s">
        <v>271</v>
      </c>
      <c r="C345" s="74">
        <v>143</v>
      </c>
      <c r="D345" s="70" t="s">
        <v>28</v>
      </c>
      <c r="E345" s="72">
        <v>20260101</v>
      </c>
      <c r="F345" s="70" t="s">
        <v>231</v>
      </c>
      <c r="G345" s="70" t="s">
        <v>1647</v>
      </c>
      <c r="H345" s="10" t="s">
        <v>270</v>
      </c>
      <c r="I345" s="75" t="e" vm="499">
        <v>#VALUE!</v>
      </c>
    </row>
    <row r="346" spans="1:9" x14ac:dyDescent="0.4">
      <c r="A346" s="70" t="s">
        <v>272</v>
      </c>
      <c r="B346" s="70" t="s">
        <v>273</v>
      </c>
      <c r="C346" s="74">
        <v>130</v>
      </c>
      <c r="D346" s="70" t="s">
        <v>28</v>
      </c>
      <c r="E346" s="72">
        <v>20260101</v>
      </c>
      <c r="F346" s="70" t="s">
        <v>231</v>
      </c>
      <c r="G346" s="70" t="s">
        <v>1648</v>
      </c>
      <c r="H346" s="10" t="s">
        <v>272</v>
      </c>
      <c r="I346" s="75" t="e" vm="500">
        <v>#VALUE!</v>
      </c>
    </row>
    <row r="347" spans="1:9" x14ac:dyDescent="0.4">
      <c r="A347" s="70" t="s">
        <v>280</v>
      </c>
      <c r="B347" s="70" t="s">
        <v>281</v>
      </c>
      <c r="C347" s="74">
        <v>137</v>
      </c>
      <c r="D347" s="70" t="s">
        <v>28</v>
      </c>
      <c r="E347" s="72">
        <v>20260101</v>
      </c>
      <c r="F347" s="70" t="s">
        <v>231</v>
      </c>
      <c r="G347" s="70" t="s">
        <v>1652</v>
      </c>
      <c r="H347" s="10" t="s">
        <v>280</v>
      </c>
      <c r="I347" s="75" t="e" vm="501">
        <v>#VALUE!</v>
      </c>
    </row>
    <row r="348" spans="1:9" x14ac:dyDescent="0.4">
      <c r="A348" s="70" t="s">
        <v>276</v>
      </c>
      <c r="B348" s="70" t="s">
        <v>277</v>
      </c>
      <c r="C348" s="74">
        <v>131</v>
      </c>
      <c r="D348" s="70" t="s">
        <v>28</v>
      </c>
      <c r="E348" s="72">
        <v>20260101</v>
      </c>
      <c r="F348" s="70" t="s">
        <v>231</v>
      </c>
      <c r="G348" s="70" t="s">
        <v>1650</v>
      </c>
      <c r="H348" s="10" t="s">
        <v>276</v>
      </c>
      <c r="I348" s="75" t="e" vm="502">
        <v>#VALUE!</v>
      </c>
    </row>
    <row r="349" spans="1:9" x14ac:dyDescent="0.4">
      <c r="A349" s="70" t="s">
        <v>278</v>
      </c>
      <c r="B349" s="70" t="s">
        <v>279</v>
      </c>
      <c r="C349" s="74">
        <v>134</v>
      </c>
      <c r="D349" s="70" t="s">
        <v>28</v>
      </c>
      <c r="E349" s="72">
        <v>20260101</v>
      </c>
      <c r="F349" s="70" t="s">
        <v>231</v>
      </c>
      <c r="G349" s="70" t="s">
        <v>1651</v>
      </c>
      <c r="H349" s="10" t="s">
        <v>278</v>
      </c>
      <c r="I349" s="75" t="e" vm="503">
        <v>#VALUE!</v>
      </c>
    </row>
    <row r="350" spans="1:9" x14ac:dyDescent="0.4">
      <c r="A350" s="70" t="s">
        <v>282</v>
      </c>
      <c r="B350" s="70" t="s">
        <v>283</v>
      </c>
      <c r="C350" s="74">
        <v>148</v>
      </c>
      <c r="D350" s="70" t="s">
        <v>28</v>
      </c>
      <c r="E350" s="72">
        <v>20260101</v>
      </c>
      <c r="F350" s="70" t="s">
        <v>231</v>
      </c>
      <c r="G350" s="70" t="s">
        <v>1825</v>
      </c>
      <c r="H350" s="10" t="s">
        <v>282</v>
      </c>
      <c r="I350" s="75" t="e" vm="504">
        <v>#VALUE!</v>
      </c>
    </row>
    <row r="351" spans="1:9" x14ac:dyDescent="0.4">
      <c r="A351" s="70" t="s">
        <v>266</v>
      </c>
      <c r="B351" s="70" t="s">
        <v>267</v>
      </c>
      <c r="C351" s="74">
        <v>129</v>
      </c>
      <c r="D351" s="70" t="s">
        <v>28</v>
      </c>
      <c r="E351" s="72">
        <v>20260101</v>
      </c>
      <c r="F351" s="70" t="s">
        <v>231</v>
      </c>
      <c r="G351" s="70" t="s">
        <v>1643</v>
      </c>
      <c r="H351" s="10" t="s">
        <v>266</v>
      </c>
      <c r="I351" s="75" t="e" vm="505">
        <v>#VALUE!</v>
      </c>
    </row>
    <row r="352" spans="1:9" x14ac:dyDescent="0.4">
      <c r="A352" s="70" t="s">
        <v>1233</v>
      </c>
      <c r="B352" s="70" t="s">
        <v>1229</v>
      </c>
      <c r="C352" s="74">
        <v>67.599999999999994</v>
      </c>
      <c r="D352" s="70" t="s">
        <v>28</v>
      </c>
      <c r="E352" s="72">
        <v>20260101</v>
      </c>
      <c r="F352" s="70" t="s">
        <v>231</v>
      </c>
      <c r="G352" s="77" t="s">
        <v>1234</v>
      </c>
      <c r="H352" s="70" t="s">
        <v>1233</v>
      </c>
      <c r="I352" s="75" t="e" vm="506">
        <v>#VALUE!</v>
      </c>
    </row>
    <row r="353" spans="1:9" x14ac:dyDescent="0.4">
      <c r="A353" s="70" t="s">
        <v>2797</v>
      </c>
      <c r="B353" s="70" t="s">
        <v>2795</v>
      </c>
      <c r="C353" s="74">
        <v>91.3</v>
      </c>
      <c r="D353" s="70" t="s">
        <v>28</v>
      </c>
      <c r="E353" s="72">
        <v>20260101</v>
      </c>
      <c r="F353" s="70" t="s">
        <v>231</v>
      </c>
      <c r="G353" s="77" t="s">
        <v>2796</v>
      </c>
      <c r="H353" s="70" t="s">
        <v>2797</v>
      </c>
      <c r="I353" s="75" t="e" vm="506">
        <v>#VALUE!</v>
      </c>
    </row>
    <row r="354" spans="1:9" x14ac:dyDescent="0.4">
      <c r="A354" s="70" t="s">
        <v>2798</v>
      </c>
      <c r="B354" s="70" t="s">
        <v>2799</v>
      </c>
      <c r="C354" s="74">
        <v>61.2</v>
      </c>
      <c r="D354" s="70" t="s">
        <v>28</v>
      </c>
      <c r="E354" s="72">
        <v>20260101</v>
      </c>
      <c r="F354" s="70" t="s">
        <v>231</v>
      </c>
      <c r="G354" s="77" t="s">
        <v>2800</v>
      </c>
      <c r="H354" s="70" t="s">
        <v>2798</v>
      </c>
      <c r="I354" s="75" t="e" vm="507">
        <v>#VALUE!</v>
      </c>
    </row>
    <row r="355" spans="1:9" x14ac:dyDescent="0.4">
      <c r="A355" s="70" t="s">
        <v>953</v>
      </c>
      <c r="B355" s="70" t="s">
        <v>954</v>
      </c>
      <c r="C355" s="74">
        <v>78</v>
      </c>
      <c r="D355" s="70" t="s">
        <v>28</v>
      </c>
      <c r="E355" s="72">
        <v>20260101</v>
      </c>
      <c r="F355" s="70" t="s">
        <v>231</v>
      </c>
      <c r="G355" s="70" t="s">
        <v>955</v>
      </c>
      <c r="H355" s="10" t="s">
        <v>953</v>
      </c>
      <c r="I355" s="75" t="e" vm="508">
        <v>#VALUE!</v>
      </c>
    </row>
    <row r="356" spans="1:9" x14ac:dyDescent="0.4">
      <c r="A356" s="70" t="s">
        <v>1171</v>
      </c>
      <c r="B356" s="70" t="s">
        <v>1164</v>
      </c>
      <c r="C356" s="74">
        <v>232</v>
      </c>
      <c r="D356" s="70" t="s">
        <v>28</v>
      </c>
      <c r="E356" s="72">
        <v>20260101</v>
      </c>
      <c r="F356" s="70" t="s">
        <v>1167</v>
      </c>
      <c r="G356" s="70" t="s">
        <v>1170</v>
      </c>
      <c r="H356" s="10" t="s">
        <v>1171</v>
      </c>
      <c r="I356" s="75" t="e" vm="509">
        <v>#VALUE!</v>
      </c>
    </row>
    <row r="357" spans="1:9" x14ac:dyDescent="0.4">
      <c r="A357" s="70" t="s">
        <v>1166</v>
      </c>
      <c r="B357" s="70" t="s">
        <v>1165</v>
      </c>
      <c r="C357" s="74">
        <v>209</v>
      </c>
      <c r="D357" s="70" t="s">
        <v>28</v>
      </c>
      <c r="E357" s="72">
        <v>20260101</v>
      </c>
      <c r="F357" s="70" t="s">
        <v>1167</v>
      </c>
      <c r="G357" s="70" t="s">
        <v>1168</v>
      </c>
      <c r="H357" s="10" t="s">
        <v>1166</v>
      </c>
      <c r="I357" s="75" t="e" vm="509">
        <v>#VALUE!</v>
      </c>
    </row>
    <row r="358" spans="1:9" x14ac:dyDescent="0.4">
      <c r="A358" s="70" t="s">
        <v>1169</v>
      </c>
      <c r="B358" s="70" t="s">
        <v>1162</v>
      </c>
      <c r="C358" s="74">
        <v>232</v>
      </c>
      <c r="D358" s="70" t="s">
        <v>28</v>
      </c>
      <c r="E358" s="72">
        <v>20260101</v>
      </c>
      <c r="F358" s="70" t="s">
        <v>1167</v>
      </c>
      <c r="G358" s="70" t="s">
        <v>1170</v>
      </c>
      <c r="H358" s="10" t="s">
        <v>1169</v>
      </c>
      <c r="I358" s="75" t="e" vm="509">
        <v>#VALUE!</v>
      </c>
    </row>
    <row r="359" spans="1:9" x14ac:dyDescent="0.4">
      <c r="A359" s="70" t="s">
        <v>1235</v>
      </c>
      <c r="B359" s="70" t="s">
        <v>1230</v>
      </c>
      <c r="C359" s="74">
        <v>78</v>
      </c>
      <c r="D359" s="70" t="s">
        <v>28</v>
      </c>
      <c r="E359" s="72">
        <v>20260101</v>
      </c>
      <c r="F359" s="70" t="s">
        <v>231</v>
      </c>
      <c r="G359" s="70" t="s">
        <v>1236</v>
      </c>
      <c r="H359" s="70" t="s">
        <v>1235</v>
      </c>
      <c r="I359" s="75" t="e" vm="510">
        <v>#VALUE!</v>
      </c>
    </row>
    <row r="360" spans="1:9" x14ac:dyDescent="0.4">
      <c r="A360" s="70" t="s">
        <v>1222</v>
      </c>
      <c r="B360" s="70" t="s">
        <v>1209</v>
      </c>
      <c r="C360" s="74">
        <v>105</v>
      </c>
      <c r="D360" s="70" t="s">
        <v>28</v>
      </c>
      <c r="E360" s="72">
        <v>20260101</v>
      </c>
      <c r="F360" s="70" t="s">
        <v>1186</v>
      </c>
      <c r="G360" s="70" t="s">
        <v>2789</v>
      </c>
      <c r="H360" s="70" t="s">
        <v>1222</v>
      </c>
      <c r="I360" s="75" t="e" vm="511">
        <v>#VALUE!</v>
      </c>
    </row>
    <row r="361" spans="1:9" x14ac:dyDescent="0.4">
      <c r="A361" s="70" t="s">
        <v>1223</v>
      </c>
      <c r="B361" s="70" t="s">
        <v>1210</v>
      </c>
      <c r="C361" s="74">
        <v>118</v>
      </c>
      <c r="D361" s="70" t="s">
        <v>28</v>
      </c>
      <c r="E361" s="72">
        <v>20260101</v>
      </c>
      <c r="F361" s="70" t="s">
        <v>1186</v>
      </c>
      <c r="G361" s="70" t="s">
        <v>2790</v>
      </c>
      <c r="H361" s="70" t="s">
        <v>1223</v>
      </c>
      <c r="I361" s="75" t="e" vm="512">
        <v>#VALUE!</v>
      </c>
    </row>
    <row r="362" spans="1:9" x14ac:dyDescent="0.4">
      <c r="A362" s="70" t="s">
        <v>1224</v>
      </c>
      <c r="B362" s="70" t="s">
        <v>1211</v>
      </c>
      <c r="C362" s="74">
        <v>97.1</v>
      </c>
      <c r="D362" s="70" t="s">
        <v>28</v>
      </c>
      <c r="E362" s="72">
        <v>20260101</v>
      </c>
      <c r="F362" s="70" t="s">
        <v>1186</v>
      </c>
      <c r="G362" s="70" t="s">
        <v>2791</v>
      </c>
      <c r="H362" s="70" t="s">
        <v>1224</v>
      </c>
      <c r="I362" s="75" t="e" vm="513">
        <v>#VALUE!</v>
      </c>
    </row>
    <row r="363" spans="1:9" x14ac:dyDescent="0.4">
      <c r="A363" s="70" t="s">
        <v>1225</v>
      </c>
      <c r="B363" s="70" t="s">
        <v>1214</v>
      </c>
      <c r="C363" s="74">
        <v>51.6</v>
      </c>
      <c r="D363" s="70" t="s">
        <v>28</v>
      </c>
      <c r="E363" s="72">
        <v>20260101</v>
      </c>
      <c r="F363" s="70" t="s">
        <v>1186</v>
      </c>
      <c r="G363" s="70" t="s">
        <v>2792</v>
      </c>
      <c r="H363" s="70" t="s">
        <v>1225</v>
      </c>
      <c r="I363" s="75" t="e" vm="514">
        <v>#VALUE!</v>
      </c>
    </row>
    <row r="364" spans="1:9" x14ac:dyDescent="0.4">
      <c r="A364" s="70" t="s">
        <v>1226</v>
      </c>
      <c r="B364" s="70" t="s">
        <v>1213</v>
      </c>
      <c r="C364" s="74">
        <v>129</v>
      </c>
      <c r="D364" s="70" t="s">
        <v>28</v>
      </c>
      <c r="E364" s="72">
        <v>20260101</v>
      </c>
      <c r="F364" s="70" t="s">
        <v>1186</v>
      </c>
      <c r="G364" s="70" t="s">
        <v>2793</v>
      </c>
      <c r="H364" s="70" t="s">
        <v>1226</v>
      </c>
      <c r="I364" s="75" t="e" vm="515">
        <v>#VALUE!</v>
      </c>
    </row>
    <row r="365" spans="1:9" x14ac:dyDescent="0.4">
      <c r="A365" s="70" t="s">
        <v>1227</v>
      </c>
      <c r="B365" s="70" t="s">
        <v>1212</v>
      </c>
      <c r="C365" s="74">
        <v>103</v>
      </c>
      <c r="D365" s="70" t="s">
        <v>28</v>
      </c>
      <c r="E365" s="72">
        <v>20260101</v>
      </c>
      <c r="F365" s="70" t="s">
        <v>1186</v>
      </c>
      <c r="G365" s="70" t="s">
        <v>2794</v>
      </c>
      <c r="H365" s="70" t="s">
        <v>1227</v>
      </c>
      <c r="I365" s="75" t="e" vm="516">
        <v>#VALUE!</v>
      </c>
    </row>
    <row r="366" spans="1:9" x14ac:dyDescent="0.4">
      <c r="A366" s="70" t="s">
        <v>1272</v>
      </c>
      <c r="B366" s="70" t="s">
        <v>1285</v>
      </c>
      <c r="C366" s="74">
        <v>8</v>
      </c>
      <c r="D366" s="70" t="s">
        <v>28</v>
      </c>
      <c r="E366" s="72">
        <v>20260101</v>
      </c>
      <c r="F366" s="70" t="s">
        <v>1283</v>
      </c>
      <c r="G366" s="70" t="s">
        <v>1654</v>
      </c>
      <c r="H366" s="70" t="s">
        <v>1272</v>
      </c>
      <c r="I366" s="75" t="e" vm="517">
        <v>#VALUE!</v>
      </c>
    </row>
    <row r="367" spans="1:9" x14ac:dyDescent="0.4">
      <c r="A367" s="70" t="s">
        <v>1273</v>
      </c>
      <c r="B367" s="70" t="s">
        <v>1286</v>
      </c>
      <c r="C367" s="74">
        <v>11</v>
      </c>
      <c r="D367" s="70" t="s">
        <v>28</v>
      </c>
      <c r="E367" s="72">
        <v>20260101</v>
      </c>
      <c r="F367" s="70" t="s">
        <v>1283</v>
      </c>
      <c r="G367" s="70" t="s">
        <v>1655</v>
      </c>
      <c r="H367" s="70" t="s">
        <v>1273</v>
      </c>
      <c r="I367" s="75" t="e" vm="517">
        <v>#VALUE!</v>
      </c>
    </row>
    <row r="368" spans="1:9" x14ac:dyDescent="0.4">
      <c r="A368" s="70" t="s">
        <v>1274</v>
      </c>
      <c r="B368" s="70" t="s">
        <v>1287</v>
      </c>
      <c r="C368" s="74">
        <v>11</v>
      </c>
      <c r="D368" s="70" t="s">
        <v>28</v>
      </c>
      <c r="E368" s="72">
        <v>20260101</v>
      </c>
      <c r="F368" s="70" t="s">
        <v>1283</v>
      </c>
      <c r="G368" s="70" t="s">
        <v>1656</v>
      </c>
      <c r="H368" s="70" t="s">
        <v>1274</v>
      </c>
      <c r="I368" s="75" t="e" vm="518">
        <v>#VALUE!</v>
      </c>
    </row>
    <row r="369" spans="1:9" x14ac:dyDescent="0.4">
      <c r="A369" s="70" t="s">
        <v>1282</v>
      </c>
      <c r="B369" s="70" t="s">
        <v>1269</v>
      </c>
      <c r="C369" s="74">
        <v>5.45</v>
      </c>
      <c r="D369" s="70" t="s">
        <v>28</v>
      </c>
      <c r="E369" s="72">
        <v>20260101</v>
      </c>
      <c r="F369" s="70" t="s">
        <v>1284</v>
      </c>
      <c r="G369" s="70" t="s">
        <v>1657</v>
      </c>
      <c r="H369" s="70" t="s">
        <v>1282</v>
      </c>
      <c r="I369" s="75" t="e" vm="519">
        <v>#VALUE!</v>
      </c>
    </row>
    <row r="370" spans="1:9" x14ac:dyDescent="0.4">
      <c r="A370" s="70" t="s">
        <v>1932</v>
      </c>
      <c r="B370" s="70" t="s">
        <v>1933</v>
      </c>
      <c r="C370" s="74">
        <v>6.15</v>
      </c>
      <c r="D370" s="70" t="s">
        <v>28</v>
      </c>
      <c r="E370" s="72">
        <v>20260101</v>
      </c>
      <c r="F370" s="70" t="s">
        <v>1284</v>
      </c>
      <c r="G370" s="70" t="s">
        <v>1934</v>
      </c>
      <c r="H370" s="70" t="s">
        <v>1932</v>
      </c>
      <c r="I370" s="75" t="e" vm="520">
        <v>#VALUE!</v>
      </c>
    </row>
    <row r="371" spans="1:9" x14ac:dyDescent="0.4">
      <c r="A371" s="70" t="s">
        <v>1275</v>
      </c>
      <c r="B371" s="70" t="s">
        <v>1288</v>
      </c>
      <c r="C371" s="74">
        <v>10.8</v>
      </c>
      <c r="D371" s="70" t="s">
        <v>28</v>
      </c>
      <c r="E371" s="72">
        <v>20260101</v>
      </c>
      <c r="F371" s="70" t="s">
        <v>1283</v>
      </c>
      <c r="G371" s="70" t="s">
        <v>1658</v>
      </c>
      <c r="H371" s="70" t="s">
        <v>1275</v>
      </c>
      <c r="I371" s="75" t="e" vm="521">
        <v>#VALUE!</v>
      </c>
    </row>
    <row r="372" spans="1:9" x14ac:dyDescent="0.4">
      <c r="A372" s="70" t="s">
        <v>1276</v>
      </c>
      <c r="B372" s="70" t="s">
        <v>1289</v>
      </c>
      <c r="C372" s="74">
        <v>7.7</v>
      </c>
      <c r="D372" s="70" t="s">
        <v>28</v>
      </c>
      <c r="E372" s="72">
        <v>20260101</v>
      </c>
      <c r="F372" s="70" t="s">
        <v>1283</v>
      </c>
      <c r="G372" s="70" t="s">
        <v>1659</v>
      </c>
      <c r="H372" s="70" t="s">
        <v>1276</v>
      </c>
      <c r="I372" s="75" t="e" vm="522">
        <v>#VALUE!</v>
      </c>
    </row>
    <row r="373" spans="1:9" x14ac:dyDescent="0.4">
      <c r="A373" s="70" t="s">
        <v>1277</v>
      </c>
      <c r="B373" s="70" t="s">
        <v>1290</v>
      </c>
      <c r="C373" s="74">
        <v>11.4</v>
      </c>
      <c r="D373" s="70" t="s">
        <v>28</v>
      </c>
      <c r="E373" s="72">
        <v>20260101</v>
      </c>
      <c r="F373" s="70" t="s">
        <v>1283</v>
      </c>
      <c r="G373" s="70" t="s">
        <v>1660</v>
      </c>
      <c r="H373" s="70" t="s">
        <v>1277</v>
      </c>
      <c r="I373" s="75" t="e" vm="523">
        <v>#VALUE!</v>
      </c>
    </row>
    <row r="374" spans="1:9" x14ac:dyDescent="0.4">
      <c r="A374" s="70" t="s">
        <v>1278</v>
      </c>
      <c r="B374" s="70" t="s">
        <v>1291</v>
      </c>
      <c r="C374" s="74">
        <v>7.7</v>
      </c>
      <c r="D374" s="70" t="s">
        <v>28</v>
      </c>
      <c r="E374" s="72">
        <v>20260101</v>
      </c>
      <c r="F374" s="70" t="s">
        <v>1283</v>
      </c>
      <c r="G374" s="70" t="s">
        <v>1661</v>
      </c>
      <c r="H374" s="70" t="s">
        <v>1278</v>
      </c>
      <c r="I374" s="75" t="e" vm="524">
        <v>#VALUE!</v>
      </c>
    </row>
    <row r="375" spans="1:9" x14ac:dyDescent="0.4">
      <c r="A375" s="70" t="s">
        <v>1279</v>
      </c>
      <c r="B375" s="70" t="s">
        <v>1292</v>
      </c>
      <c r="C375" s="74">
        <v>16.95</v>
      </c>
      <c r="D375" s="70" t="s">
        <v>28</v>
      </c>
      <c r="E375" s="72">
        <v>20260101</v>
      </c>
      <c r="F375" s="70" t="s">
        <v>1283</v>
      </c>
      <c r="G375" s="70" t="s">
        <v>1664</v>
      </c>
      <c r="H375" s="70" t="s">
        <v>1279</v>
      </c>
      <c r="I375" s="75" t="e" vm="525">
        <v>#VALUE!</v>
      </c>
    </row>
    <row r="376" spans="1:9" x14ac:dyDescent="0.4">
      <c r="A376" s="70" t="s">
        <v>1280</v>
      </c>
      <c r="B376" s="70" t="s">
        <v>1293</v>
      </c>
      <c r="C376" s="74">
        <v>11.85</v>
      </c>
      <c r="D376" s="70" t="s">
        <v>28</v>
      </c>
      <c r="E376" s="72">
        <v>20260101</v>
      </c>
      <c r="F376" s="70" t="s">
        <v>1283</v>
      </c>
      <c r="G376" s="70" t="s">
        <v>1662</v>
      </c>
      <c r="H376" s="70" t="s">
        <v>1280</v>
      </c>
      <c r="I376" s="75" t="e" vm="524">
        <v>#VALUE!</v>
      </c>
    </row>
    <row r="377" spans="1:9" x14ac:dyDescent="0.4">
      <c r="A377" s="70" t="s">
        <v>1281</v>
      </c>
      <c r="B377" s="70" t="s">
        <v>1294</v>
      </c>
      <c r="C377" s="74">
        <v>11.85</v>
      </c>
      <c r="D377" s="70" t="s">
        <v>28</v>
      </c>
      <c r="E377" s="72">
        <v>20260101</v>
      </c>
      <c r="F377" s="70" t="s">
        <v>1283</v>
      </c>
      <c r="G377" s="70" t="s">
        <v>1663</v>
      </c>
      <c r="H377" s="70" t="s">
        <v>1281</v>
      </c>
      <c r="I377" s="75" t="e" vm="526">
        <v>#VALUE!</v>
      </c>
    </row>
    <row r="378" spans="1:9" x14ac:dyDescent="0.4">
      <c r="A378" s="70" t="s">
        <v>1295</v>
      </c>
      <c r="B378" s="70" t="s">
        <v>1306</v>
      </c>
      <c r="C378" s="74">
        <v>14.95</v>
      </c>
      <c r="D378" s="70" t="s">
        <v>28</v>
      </c>
      <c r="E378" s="72">
        <v>20260101</v>
      </c>
      <c r="F378" s="70" t="s">
        <v>1283</v>
      </c>
      <c r="G378" s="70" t="s">
        <v>1665</v>
      </c>
      <c r="H378" s="70" t="s">
        <v>1295</v>
      </c>
      <c r="I378" s="75" t="e" vm="527">
        <v>#VALUE!</v>
      </c>
    </row>
    <row r="379" spans="1:9" x14ac:dyDescent="0.4">
      <c r="A379" s="70" t="s">
        <v>1296</v>
      </c>
      <c r="B379" s="70" t="s">
        <v>1307</v>
      </c>
      <c r="C379" s="74">
        <v>18.8</v>
      </c>
      <c r="D379" s="70" t="s">
        <v>28</v>
      </c>
      <c r="E379" s="72">
        <v>20260101</v>
      </c>
      <c r="F379" s="70" t="s">
        <v>1283</v>
      </c>
      <c r="G379" s="70" t="s">
        <v>1666</v>
      </c>
      <c r="H379" s="70" t="s">
        <v>1296</v>
      </c>
      <c r="I379" s="75" t="e" vm="527">
        <v>#VALUE!</v>
      </c>
    </row>
    <row r="380" spans="1:9" x14ac:dyDescent="0.4">
      <c r="A380" s="70" t="s">
        <v>1297</v>
      </c>
      <c r="B380" s="70" t="s">
        <v>1308</v>
      </c>
      <c r="C380" s="74">
        <v>18.8</v>
      </c>
      <c r="D380" s="70" t="s">
        <v>28</v>
      </c>
      <c r="E380" s="72">
        <v>20260101</v>
      </c>
      <c r="F380" s="70" t="s">
        <v>1283</v>
      </c>
      <c r="G380" s="70" t="s">
        <v>1667</v>
      </c>
      <c r="H380" s="70" t="s">
        <v>1297</v>
      </c>
      <c r="I380" s="75" t="e" vm="528">
        <v>#VALUE!</v>
      </c>
    </row>
    <row r="381" spans="1:9" x14ac:dyDescent="0.4">
      <c r="A381" s="70" t="s">
        <v>1305</v>
      </c>
      <c r="B381" s="70" t="s">
        <v>1271</v>
      </c>
      <c r="C381" s="74">
        <v>9.1</v>
      </c>
      <c r="D381" s="70" t="s">
        <v>28</v>
      </c>
      <c r="E381" s="72">
        <v>20260101</v>
      </c>
      <c r="F381" s="70" t="s">
        <v>1284</v>
      </c>
      <c r="G381" s="70" t="s">
        <v>1668</v>
      </c>
      <c r="H381" s="70" t="s">
        <v>1305</v>
      </c>
      <c r="I381" s="75" t="e" vm="529">
        <v>#VALUE!</v>
      </c>
    </row>
    <row r="382" spans="1:9" x14ac:dyDescent="0.4">
      <c r="A382" s="70" t="s">
        <v>1298</v>
      </c>
      <c r="B382" s="70" t="s">
        <v>1309</v>
      </c>
      <c r="C382" s="74">
        <v>14.55</v>
      </c>
      <c r="D382" s="70" t="s">
        <v>28</v>
      </c>
      <c r="E382" s="72">
        <v>20260101</v>
      </c>
      <c r="F382" s="70" t="s">
        <v>1283</v>
      </c>
      <c r="G382" s="70" t="s">
        <v>1669</v>
      </c>
      <c r="H382" s="70" t="s">
        <v>1298</v>
      </c>
      <c r="I382" s="75" t="e" vm="530">
        <v>#VALUE!</v>
      </c>
    </row>
    <row r="383" spans="1:9" x14ac:dyDescent="0.4">
      <c r="A383" s="70" t="s">
        <v>1299</v>
      </c>
      <c r="B383" s="70" t="s">
        <v>1310</v>
      </c>
      <c r="C383" s="74">
        <v>11.35</v>
      </c>
      <c r="D383" s="70" t="s">
        <v>28</v>
      </c>
      <c r="E383" s="72">
        <v>20260101</v>
      </c>
      <c r="F383" s="70" t="s">
        <v>1283</v>
      </c>
      <c r="G383" s="70" t="s">
        <v>1670</v>
      </c>
      <c r="H383" s="70" t="s">
        <v>1299</v>
      </c>
      <c r="I383" s="75" t="e" vm="531">
        <v>#VALUE!</v>
      </c>
    </row>
    <row r="384" spans="1:9" x14ac:dyDescent="0.4">
      <c r="A384" s="70" t="s">
        <v>1300</v>
      </c>
      <c r="B384" s="70" t="s">
        <v>1311</v>
      </c>
      <c r="C384" s="74">
        <v>14.9</v>
      </c>
      <c r="D384" s="70" t="s">
        <v>28</v>
      </c>
      <c r="E384" s="72">
        <v>20260101</v>
      </c>
      <c r="F384" s="70" t="s">
        <v>1283</v>
      </c>
      <c r="G384" s="70" t="s">
        <v>1671</v>
      </c>
      <c r="H384" s="70" t="s">
        <v>1300</v>
      </c>
      <c r="I384" s="75" t="e" vm="532">
        <v>#VALUE!</v>
      </c>
    </row>
    <row r="385" spans="1:9" x14ac:dyDescent="0.4">
      <c r="A385" s="70" t="s">
        <v>1301</v>
      </c>
      <c r="B385" s="70" t="s">
        <v>1312</v>
      </c>
      <c r="C385" s="74">
        <v>11.35</v>
      </c>
      <c r="D385" s="70" t="s">
        <v>28</v>
      </c>
      <c r="E385" s="72">
        <v>20260101</v>
      </c>
      <c r="F385" s="70" t="s">
        <v>1283</v>
      </c>
      <c r="G385" s="70" t="s">
        <v>1672</v>
      </c>
      <c r="H385" s="70" t="s">
        <v>1301</v>
      </c>
      <c r="I385" s="75" t="e" vm="533">
        <v>#VALUE!</v>
      </c>
    </row>
    <row r="386" spans="1:9" x14ac:dyDescent="0.4">
      <c r="A386" s="70" t="s">
        <v>1302</v>
      </c>
      <c r="B386" s="70" t="s">
        <v>1313</v>
      </c>
      <c r="C386" s="74">
        <v>20.8</v>
      </c>
      <c r="D386" s="70" t="s">
        <v>28</v>
      </c>
      <c r="E386" s="72">
        <v>20260101</v>
      </c>
      <c r="F386" s="70" t="s">
        <v>1283</v>
      </c>
      <c r="G386" s="70" t="s">
        <v>1673</v>
      </c>
      <c r="H386" s="70" t="s">
        <v>1302</v>
      </c>
      <c r="I386" s="75" t="e" vm="534">
        <v>#VALUE!</v>
      </c>
    </row>
    <row r="387" spans="1:9" x14ac:dyDescent="0.4">
      <c r="A387" s="70" t="s">
        <v>1303</v>
      </c>
      <c r="B387" s="70" t="s">
        <v>1314</v>
      </c>
      <c r="C387" s="74">
        <v>14.55</v>
      </c>
      <c r="D387" s="70" t="s">
        <v>28</v>
      </c>
      <c r="E387" s="72">
        <v>20260101</v>
      </c>
      <c r="F387" s="70" t="s">
        <v>1283</v>
      </c>
      <c r="G387" s="70" t="s">
        <v>1674</v>
      </c>
      <c r="H387" s="70" t="s">
        <v>1303</v>
      </c>
      <c r="I387" s="75" t="e" vm="533">
        <v>#VALUE!</v>
      </c>
    </row>
    <row r="388" spans="1:9" x14ac:dyDescent="0.4">
      <c r="A388" s="70" t="s">
        <v>1304</v>
      </c>
      <c r="B388" s="70" t="s">
        <v>1315</v>
      </c>
      <c r="C388" s="74">
        <v>14.65</v>
      </c>
      <c r="D388" s="70" t="s">
        <v>28</v>
      </c>
      <c r="E388" s="72">
        <v>20260101</v>
      </c>
      <c r="F388" s="70" t="s">
        <v>1283</v>
      </c>
      <c r="G388" s="70" t="s">
        <v>1675</v>
      </c>
      <c r="H388" s="70" t="s">
        <v>1304</v>
      </c>
      <c r="I388" s="75" t="e" vm="535">
        <v>#VALUE!</v>
      </c>
    </row>
    <row r="389" spans="1:9" x14ac:dyDescent="0.4">
      <c r="A389" s="70" t="s">
        <v>1316</v>
      </c>
      <c r="B389" s="70" t="s">
        <v>1327</v>
      </c>
      <c r="C389" s="74">
        <v>13.05</v>
      </c>
      <c r="D389" s="70" t="s">
        <v>28</v>
      </c>
      <c r="E389" s="72">
        <v>20260101</v>
      </c>
      <c r="F389" s="70" t="s">
        <v>1283</v>
      </c>
      <c r="G389" s="70" t="s">
        <v>1676</v>
      </c>
      <c r="H389" s="70" t="s">
        <v>1316</v>
      </c>
      <c r="I389" s="75" t="e" vm="536">
        <v>#VALUE!</v>
      </c>
    </row>
    <row r="390" spans="1:9" x14ac:dyDescent="0.4">
      <c r="A390" s="70" t="s">
        <v>1317</v>
      </c>
      <c r="B390" s="70" t="s">
        <v>1328</v>
      </c>
      <c r="C390" s="74">
        <v>17.100000000000001</v>
      </c>
      <c r="D390" s="70" t="s">
        <v>28</v>
      </c>
      <c r="E390" s="72">
        <v>20260101</v>
      </c>
      <c r="F390" s="70" t="s">
        <v>1283</v>
      </c>
      <c r="G390" s="70" t="s">
        <v>1677</v>
      </c>
      <c r="H390" s="70" t="s">
        <v>1317</v>
      </c>
      <c r="I390" s="75" t="e" vm="536">
        <v>#VALUE!</v>
      </c>
    </row>
    <row r="391" spans="1:9" x14ac:dyDescent="0.4">
      <c r="A391" s="70" t="s">
        <v>1318</v>
      </c>
      <c r="B391" s="70" t="s">
        <v>1329</v>
      </c>
      <c r="C391" s="74">
        <v>17.100000000000001</v>
      </c>
      <c r="D391" s="70" t="s">
        <v>28</v>
      </c>
      <c r="E391" s="72">
        <v>20260101</v>
      </c>
      <c r="F391" s="70" t="s">
        <v>1283</v>
      </c>
      <c r="G391" s="70" t="s">
        <v>1678</v>
      </c>
      <c r="H391" s="70" t="s">
        <v>1318</v>
      </c>
      <c r="I391" s="75" t="e" vm="537">
        <v>#VALUE!</v>
      </c>
    </row>
    <row r="392" spans="1:9" x14ac:dyDescent="0.4">
      <c r="A392" s="70" t="s">
        <v>1326</v>
      </c>
      <c r="B392" s="70" t="s">
        <v>1270</v>
      </c>
      <c r="C392" s="74">
        <v>7.7</v>
      </c>
      <c r="D392" s="70" t="s">
        <v>28</v>
      </c>
      <c r="E392" s="72">
        <v>20260101</v>
      </c>
      <c r="F392" s="70" t="s">
        <v>1284</v>
      </c>
      <c r="G392" s="70" t="s">
        <v>1679</v>
      </c>
      <c r="H392" s="70" t="s">
        <v>1326</v>
      </c>
      <c r="I392" s="75" t="e" vm="538">
        <v>#VALUE!</v>
      </c>
    </row>
    <row r="393" spans="1:9" x14ac:dyDescent="0.4">
      <c r="A393" s="70" t="s">
        <v>1937</v>
      </c>
      <c r="B393" s="70" t="s">
        <v>1936</v>
      </c>
      <c r="C393" s="74">
        <v>10.5</v>
      </c>
      <c r="D393" s="70" t="s">
        <v>28</v>
      </c>
      <c r="E393" s="72">
        <v>20260101</v>
      </c>
      <c r="F393" s="70" t="s">
        <v>1284</v>
      </c>
      <c r="G393" s="70" t="s">
        <v>1935</v>
      </c>
      <c r="H393" s="70" t="s">
        <v>1937</v>
      </c>
      <c r="I393" s="75" t="e" vm="539">
        <v>#VALUE!</v>
      </c>
    </row>
    <row r="394" spans="1:9" x14ac:dyDescent="0.4">
      <c r="A394" s="70" t="s">
        <v>1319</v>
      </c>
      <c r="B394" s="70" t="s">
        <v>1330</v>
      </c>
      <c r="C394" s="74">
        <v>13.55</v>
      </c>
      <c r="D394" s="70" t="s">
        <v>28</v>
      </c>
      <c r="E394" s="72">
        <v>20260101</v>
      </c>
      <c r="F394" s="70" t="s">
        <v>1283</v>
      </c>
      <c r="G394" s="70" t="s">
        <v>1680</v>
      </c>
      <c r="H394" s="70" t="s">
        <v>1319</v>
      </c>
      <c r="I394" s="75" t="e" vm="540">
        <v>#VALUE!</v>
      </c>
    </row>
    <row r="395" spans="1:9" x14ac:dyDescent="0.4">
      <c r="A395" s="70" t="s">
        <v>1320</v>
      </c>
      <c r="B395" s="70" t="s">
        <v>1331</v>
      </c>
      <c r="C395" s="74">
        <v>9.6999999999999993</v>
      </c>
      <c r="D395" s="70" t="s">
        <v>28</v>
      </c>
      <c r="E395" s="72">
        <v>20260101</v>
      </c>
      <c r="F395" s="70" t="s">
        <v>1283</v>
      </c>
      <c r="G395" s="70" t="s">
        <v>1681</v>
      </c>
      <c r="H395" s="70" t="s">
        <v>1320</v>
      </c>
      <c r="I395" s="75" t="e" vm="541">
        <v>#VALUE!</v>
      </c>
    </row>
    <row r="396" spans="1:9" x14ac:dyDescent="0.4">
      <c r="A396" s="70" t="s">
        <v>1321</v>
      </c>
      <c r="B396" s="70" t="s">
        <v>1332</v>
      </c>
      <c r="C396" s="74">
        <v>14.4</v>
      </c>
      <c r="D396" s="70" t="s">
        <v>28</v>
      </c>
      <c r="E396" s="72">
        <v>20260101</v>
      </c>
      <c r="F396" s="70" t="s">
        <v>1283</v>
      </c>
      <c r="G396" s="70" t="s">
        <v>1682</v>
      </c>
      <c r="H396" s="70" t="s">
        <v>1321</v>
      </c>
      <c r="I396" s="75" t="e" vm="542">
        <v>#VALUE!</v>
      </c>
    </row>
    <row r="397" spans="1:9" x14ac:dyDescent="0.4">
      <c r="A397" s="70" t="s">
        <v>1322</v>
      </c>
      <c r="B397" s="70" t="s">
        <v>1333</v>
      </c>
      <c r="C397" s="74">
        <v>9.6999999999999993</v>
      </c>
      <c r="D397" s="70" t="s">
        <v>28</v>
      </c>
      <c r="E397" s="72">
        <v>20260101</v>
      </c>
      <c r="F397" s="70" t="s">
        <v>1283</v>
      </c>
      <c r="G397" s="70" t="s">
        <v>1685</v>
      </c>
      <c r="H397" s="70" t="s">
        <v>1322</v>
      </c>
      <c r="I397" s="75" t="e" vm="543">
        <v>#VALUE!</v>
      </c>
    </row>
    <row r="398" spans="1:9" x14ac:dyDescent="0.4">
      <c r="A398" s="70" t="s">
        <v>1323</v>
      </c>
      <c r="B398" s="70" t="s">
        <v>1334</v>
      </c>
      <c r="C398" s="74">
        <v>20</v>
      </c>
      <c r="D398" s="70" t="s">
        <v>28</v>
      </c>
      <c r="E398" s="72">
        <v>20260101</v>
      </c>
      <c r="F398" s="70" t="s">
        <v>1283</v>
      </c>
      <c r="G398" s="70" t="s">
        <v>1683</v>
      </c>
      <c r="H398" s="70" t="s">
        <v>1323</v>
      </c>
      <c r="I398" s="75" t="e" vm="544">
        <v>#VALUE!</v>
      </c>
    </row>
    <row r="399" spans="1:9" x14ac:dyDescent="0.4">
      <c r="A399" s="70" t="s">
        <v>1324</v>
      </c>
      <c r="B399" s="70" t="s">
        <v>1335</v>
      </c>
      <c r="C399" s="74">
        <v>14.85</v>
      </c>
      <c r="D399" s="70" t="s">
        <v>28</v>
      </c>
      <c r="E399" s="72">
        <v>20260101</v>
      </c>
      <c r="F399" s="70" t="s">
        <v>1283</v>
      </c>
      <c r="G399" s="70" t="s">
        <v>1684</v>
      </c>
      <c r="H399" s="70" t="s">
        <v>1324</v>
      </c>
      <c r="I399" s="75" t="e" vm="543">
        <v>#VALUE!</v>
      </c>
    </row>
    <row r="400" spans="1:9" x14ac:dyDescent="0.4">
      <c r="A400" s="70" t="s">
        <v>1325</v>
      </c>
      <c r="B400" s="70" t="s">
        <v>1336</v>
      </c>
      <c r="C400" s="74">
        <v>14.85</v>
      </c>
      <c r="D400" s="70" t="s">
        <v>28</v>
      </c>
      <c r="E400" s="72">
        <v>20260101</v>
      </c>
      <c r="F400" s="70" t="s">
        <v>1283</v>
      </c>
      <c r="G400" s="70" t="s">
        <v>1686</v>
      </c>
      <c r="H400" s="70" t="s">
        <v>1325</v>
      </c>
      <c r="I400" s="75" t="e" vm="545">
        <v>#VALUE!</v>
      </c>
    </row>
    <row r="401" spans="1:9" s="70" customFormat="1" x14ac:dyDescent="0.4">
      <c r="A401" s="70" t="s">
        <v>1251</v>
      </c>
      <c r="B401" s="72">
        <v>6828</v>
      </c>
      <c r="C401" s="74">
        <v>78.900000000000006</v>
      </c>
      <c r="D401" s="70" t="s">
        <v>28</v>
      </c>
      <c r="E401" s="72">
        <v>20260101</v>
      </c>
      <c r="F401" s="70" t="s">
        <v>1167</v>
      </c>
      <c r="G401" s="70" t="s">
        <v>1250</v>
      </c>
      <c r="H401" s="70" t="s">
        <v>1251</v>
      </c>
      <c r="I401" s="78" t="e" vm="546">
        <v>#VALUE!</v>
      </c>
    </row>
    <row r="402" spans="1:9" s="70" customFormat="1" x14ac:dyDescent="0.4">
      <c r="A402" s="70" t="s">
        <v>1252</v>
      </c>
      <c r="B402" s="70" t="s">
        <v>1242</v>
      </c>
      <c r="C402" s="74">
        <v>64.8</v>
      </c>
      <c r="D402" s="70" t="s">
        <v>28</v>
      </c>
      <c r="E402" s="72">
        <v>20260101</v>
      </c>
      <c r="F402" s="70" t="s">
        <v>1167</v>
      </c>
      <c r="G402" s="70" t="s">
        <v>1253</v>
      </c>
      <c r="H402" s="70" t="s">
        <v>1252</v>
      </c>
      <c r="I402" s="78" t="e" vm="547">
        <v>#VALUE!</v>
      </c>
    </row>
    <row r="403" spans="1:9" x14ac:dyDescent="0.4">
      <c r="A403" s="70" t="s">
        <v>1246</v>
      </c>
      <c r="B403" s="70" t="s">
        <v>1238</v>
      </c>
      <c r="C403" s="74">
        <v>53.7</v>
      </c>
      <c r="D403" s="70" t="s">
        <v>28</v>
      </c>
      <c r="E403" s="72">
        <v>20260101</v>
      </c>
      <c r="F403" s="70" t="s">
        <v>1167</v>
      </c>
      <c r="G403" s="70" t="s">
        <v>1247</v>
      </c>
      <c r="H403" s="70" t="s">
        <v>1246</v>
      </c>
      <c r="I403" s="75" t="e" vm="548">
        <v>#VALUE!</v>
      </c>
    </row>
    <row r="404" spans="1:9" x14ac:dyDescent="0.4">
      <c r="A404" s="70" t="s">
        <v>1248</v>
      </c>
      <c r="B404" s="70" t="s">
        <v>1241</v>
      </c>
      <c r="C404" s="74">
        <v>74.099999999999994</v>
      </c>
      <c r="D404" s="70" t="s">
        <v>28</v>
      </c>
      <c r="E404" s="72">
        <v>20260101</v>
      </c>
      <c r="F404" s="70" t="s">
        <v>1167</v>
      </c>
      <c r="G404" s="70" t="s">
        <v>1249</v>
      </c>
      <c r="H404" s="70" t="s">
        <v>1248</v>
      </c>
      <c r="I404" s="75" t="e" vm="549">
        <v>#VALUE!</v>
      </c>
    </row>
    <row r="405" spans="1:9" x14ac:dyDescent="0.4">
      <c r="A405" s="70" t="s">
        <v>1200</v>
      </c>
      <c r="B405" s="70" t="s">
        <v>1191</v>
      </c>
      <c r="C405" s="74">
        <v>25</v>
      </c>
      <c r="D405" s="70" t="s">
        <v>28</v>
      </c>
      <c r="E405" s="72">
        <v>20260101</v>
      </c>
      <c r="F405" s="70" t="s">
        <v>1186</v>
      </c>
      <c r="G405" s="77" t="s">
        <v>1689</v>
      </c>
      <c r="H405" s="70" t="s">
        <v>1200</v>
      </c>
      <c r="I405" s="75" t="e" vm="550">
        <v>#VALUE!</v>
      </c>
    </row>
    <row r="406" spans="1:9" x14ac:dyDescent="0.4">
      <c r="A406" s="70" t="s">
        <v>1202</v>
      </c>
      <c r="B406" s="70" t="s">
        <v>1192</v>
      </c>
      <c r="C406" s="74">
        <v>19.8</v>
      </c>
      <c r="D406" s="70" t="s">
        <v>28</v>
      </c>
      <c r="E406" s="72">
        <v>20260101</v>
      </c>
      <c r="F406" s="70" t="s">
        <v>1186</v>
      </c>
      <c r="G406" s="77" t="s">
        <v>1691</v>
      </c>
      <c r="H406" s="70" t="s">
        <v>1202</v>
      </c>
      <c r="I406" s="75" t="e" vm="551">
        <v>#VALUE!</v>
      </c>
    </row>
    <row r="407" spans="1:9" x14ac:dyDescent="0.4">
      <c r="A407" s="70" t="s">
        <v>1199</v>
      </c>
      <c r="B407" s="70" t="s">
        <v>1190</v>
      </c>
      <c r="C407" s="74">
        <v>19.8</v>
      </c>
      <c r="D407" s="70" t="s">
        <v>28</v>
      </c>
      <c r="E407" s="72">
        <v>20260101</v>
      </c>
      <c r="F407" s="70" t="s">
        <v>1186</v>
      </c>
      <c r="G407" s="77" t="s">
        <v>1688</v>
      </c>
      <c r="H407" s="70" t="s">
        <v>1199</v>
      </c>
      <c r="I407" s="75" t="e" vm="552">
        <v>#VALUE!</v>
      </c>
    </row>
    <row r="408" spans="1:9" x14ac:dyDescent="0.4">
      <c r="A408" s="70" t="s">
        <v>1203</v>
      </c>
      <c r="B408" s="70" t="s">
        <v>1193</v>
      </c>
      <c r="C408" s="74">
        <v>25</v>
      </c>
      <c r="D408" s="70" t="s">
        <v>28</v>
      </c>
      <c r="E408" s="72">
        <v>20260101</v>
      </c>
      <c r="F408" s="70" t="s">
        <v>1186</v>
      </c>
      <c r="G408" s="77" t="s">
        <v>1692</v>
      </c>
      <c r="H408" s="70" t="s">
        <v>1203</v>
      </c>
      <c r="I408" s="75" t="e" vm="553">
        <v>#VALUE!</v>
      </c>
    </row>
    <row r="409" spans="1:9" x14ac:dyDescent="0.4">
      <c r="A409" s="70" t="s">
        <v>1201</v>
      </c>
      <c r="B409" s="70" t="s">
        <v>1178</v>
      </c>
      <c r="C409" s="74">
        <v>19.8</v>
      </c>
      <c r="D409" s="70" t="s">
        <v>28</v>
      </c>
      <c r="E409" s="72">
        <v>20260101</v>
      </c>
      <c r="F409" s="70" t="s">
        <v>1186</v>
      </c>
      <c r="G409" s="77" t="s">
        <v>1690</v>
      </c>
      <c r="H409" s="70" t="s">
        <v>1201</v>
      </c>
      <c r="I409" s="75" t="e" vm="554">
        <v>#VALUE!</v>
      </c>
    </row>
    <row r="410" spans="1:9" x14ac:dyDescent="0.4">
      <c r="A410" s="70" t="s">
        <v>1205</v>
      </c>
      <c r="B410" s="70" t="s">
        <v>1195</v>
      </c>
      <c r="C410" s="74">
        <v>25</v>
      </c>
      <c r="D410" s="70" t="s">
        <v>28</v>
      </c>
      <c r="E410" s="72">
        <v>20260101</v>
      </c>
      <c r="F410" s="70" t="s">
        <v>1186</v>
      </c>
      <c r="G410" s="79" t="s">
        <v>1694</v>
      </c>
      <c r="H410" s="70" t="s">
        <v>1205</v>
      </c>
      <c r="I410" s="75" t="e" vm="555">
        <v>#VALUE!</v>
      </c>
    </row>
    <row r="411" spans="1:9" x14ac:dyDescent="0.4">
      <c r="A411" s="70" t="s">
        <v>1207</v>
      </c>
      <c r="B411" s="70" t="s">
        <v>1197</v>
      </c>
      <c r="C411" s="74">
        <v>19.8</v>
      </c>
      <c r="D411" s="70" t="s">
        <v>28</v>
      </c>
      <c r="E411" s="72">
        <v>20260101</v>
      </c>
      <c r="F411" s="70" t="s">
        <v>1186</v>
      </c>
      <c r="G411" s="77" t="s">
        <v>1696</v>
      </c>
      <c r="H411" s="70" t="s">
        <v>1207</v>
      </c>
      <c r="I411" s="75" t="e" vm="556">
        <v>#VALUE!</v>
      </c>
    </row>
    <row r="412" spans="1:9" x14ac:dyDescent="0.4">
      <c r="A412" s="70" t="s">
        <v>1204</v>
      </c>
      <c r="B412" s="70" t="s">
        <v>1194</v>
      </c>
      <c r="C412" s="74">
        <v>19.8</v>
      </c>
      <c r="D412" s="70" t="s">
        <v>28</v>
      </c>
      <c r="E412" s="72">
        <v>20260101</v>
      </c>
      <c r="F412" s="70" t="s">
        <v>1186</v>
      </c>
      <c r="G412" s="77" t="s">
        <v>1693</v>
      </c>
      <c r="H412" s="70" t="s">
        <v>1204</v>
      </c>
      <c r="I412" s="75" t="e" vm="557">
        <v>#VALUE!</v>
      </c>
    </row>
    <row r="413" spans="1:9" x14ac:dyDescent="0.4">
      <c r="A413" s="70" t="s">
        <v>1208</v>
      </c>
      <c r="B413" s="70" t="s">
        <v>1198</v>
      </c>
      <c r="C413" s="74">
        <v>25</v>
      </c>
      <c r="D413" s="70" t="s">
        <v>28</v>
      </c>
      <c r="E413" s="72">
        <v>20260101</v>
      </c>
      <c r="F413" s="70" t="s">
        <v>1186</v>
      </c>
      <c r="G413" s="77" t="s">
        <v>1697</v>
      </c>
      <c r="H413" s="70" t="s">
        <v>1208</v>
      </c>
      <c r="I413" s="75" t="e" vm="558">
        <v>#VALUE!</v>
      </c>
    </row>
    <row r="414" spans="1:9" x14ac:dyDescent="0.4">
      <c r="A414" s="70" t="s">
        <v>1206</v>
      </c>
      <c r="B414" s="70" t="s">
        <v>1196</v>
      </c>
      <c r="C414" s="74">
        <v>19.8</v>
      </c>
      <c r="D414" s="70" t="s">
        <v>28</v>
      </c>
      <c r="E414" s="72">
        <v>20260101</v>
      </c>
      <c r="F414" s="70" t="s">
        <v>1186</v>
      </c>
      <c r="G414" s="79" t="s">
        <v>1695</v>
      </c>
      <c r="H414" s="70" t="s">
        <v>1206</v>
      </c>
      <c r="I414" s="75" t="e" vm="559">
        <v>#VALUE!</v>
      </c>
    </row>
    <row r="415" spans="1:9" x14ac:dyDescent="0.4">
      <c r="A415" s="70" t="s">
        <v>74</v>
      </c>
      <c r="B415" s="70" t="s">
        <v>75</v>
      </c>
      <c r="C415" s="74">
        <v>269</v>
      </c>
      <c r="D415" s="70" t="s">
        <v>28</v>
      </c>
      <c r="E415" s="72">
        <v>20260101</v>
      </c>
      <c r="F415" s="70" t="s">
        <v>55</v>
      </c>
      <c r="G415" s="70" t="s">
        <v>76</v>
      </c>
      <c r="H415" s="10" t="s">
        <v>74</v>
      </c>
      <c r="I415" s="75" t="e" vm="560">
        <v>#VALUE!</v>
      </c>
    </row>
    <row r="416" spans="1:9" x14ac:dyDescent="0.4">
      <c r="A416" s="70" t="s">
        <v>77</v>
      </c>
      <c r="B416" s="70" t="s">
        <v>78</v>
      </c>
      <c r="C416" s="74">
        <v>446</v>
      </c>
      <c r="D416" s="70" t="s">
        <v>28</v>
      </c>
      <c r="E416" s="72">
        <v>20260101</v>
      </c>
      <c r="F416" s="70" t="s">
        <v>55</v>
      </c>
      <c r="G416" s="70" t="s">
        <v>79</v>
      </c>
      <c r="H416" s="10" t="s">
        <v>77</v>
      </c>
      <c r="I416" s="75" t="e" vm="561">
        <v>#VALUE!</v>
      </c>
    </row>
    <row r="417" spans="1:9" x14ac:dyDescent="0.4">
      <c r="A417" s="70" t="s">
        <v>894</v>
      </c>
      <c r="B417" s="70" t="s">
        <v>895</v>
      </c>
      <c r="C417" s="74">
        <v>48</v>
      </c>
      <c r="D417" s="70" t="s">
        <v>28</v>
      </c>
      <c r="E417" s="72">
        <v>20260101</v>
      </c>
      <c r="F417" s="70" t="s">
        <v>30</v>
      </c>
      <c r="G417" s="70" t="s">
        <v>896</v>
      </c>
      <c r="H417" s="10" t="s">
        <v>894</v>
      </c>
      <c r="I417" s="75" t="e" vm="562">
        <v>#VALUE!</v>
      </c>
    </row>
    <row r="418" spans="1:9" x14ac:dyDescent="0.4">
      <c r="A418" s="70" t="s">
        <v>59</v>
      </c>
      <c r="B418" s="70" t="s">
        <v>60</v>
      </c>
      <c r="C418" s="74">
        <v>58.3</v>
      </c>
      <c r="D418" s="70" t="s">
        <v>28</v>
      </c>
      <c r="E418" s="72">
        <v>20260101</v>
      </c>
      <c r="F418" s="70" t="s">
        <v>55</v>
      </c>
      <c r="G418" s="70" t="s">
        <v>61</v>
      </c>
      <c r="H418" s="10" t="s">
        <v>59</v>
      </c>
      <c r="I418" s="75" t="e" vm="563">
        <v>#VALUE!</v>
      </c>
    </row>
    <row r="419" spans="1:9" x14ac:dyDescent="0.4">
      <c r="A419" s="70" t="s">
        <v>62</v>
      </c>
      <c r="B419" s="70" t="s">
        <v>63</v>
      </c>
      <c r="C419" s="74">
        <v>88.7</v>
      </c>
      <c r="D419" s="70" t="s">
        <v>28</v>
      </c>
      <c r="E419" s="72">
        <v>20260101</v>
      </c>
      <c r="F419" s="70" t="s">
        <v>55</v>
      </c>
      <c r="G419" s="70" t="s">
        <v>64</v>
      </c>
      <c r="H419" s="10" t="s">
        <v>62</v>
      </c>
      <c r="I419" s="75" t="e" vm="564">
        <v>#VALUE!</v>
      </c>
    </row>
    <row r="420" spans="1:9" x14ac:dyDescent="0.4">
      <c r="A420" s="70" t="s">
        <v>1131</v>
      </c>
      <c r="B420" s="70" t="s">
        <v>1124</v>
      </c>
      <c r="C420" s="74">
        <v>268</v>
      </c>
      <c r="D420" s="70" t="s">
        <v>28</v>
      </c>
      <c r="E420" s="72">
        <v>20260101</v>
      </c>
      <c r="F420" s="70" t="s">
        <v>55</v>
      </c>
      <c r="G420" s="70" t="s">
        <v>1133</v>
      </c>
      <c r="H420" s="10" t="s">
        <v>1131</v>
      </c>
      <c r="I420" s="75" t="e" vm="565">
        <v>#VALUE!</v>
      </c>
    </row>
    <row r="421" spans="1:9" x14ac:dyDescent="0.4">
      <c r="A421" s="70" t="s">
        <v>1137</v>
      </c>
      <c r="B421" s="70" t="s">
        <v>1125</v>
      </c>
      <c r="C421" s="74">
        <v>286</v>
      </c>
      <c r="D421" s="70" t="s">
        <v>28</v>
      </c>
      <c r="E421" s="72">
        <v>20260101</v>
      </c>
      <c r="F421" s="70" t="s">
        <v>55</v>
      </c>
      <c r="G421" s="70" t="s">
        <v>1136</v>
      </c>
      <c r="H421" s="10" t="s">
        <v>1137</v>
      </c>
      <c r="I421" s="75" t="e" vm="566">
        <v>#VALUE!</v>
      </c>
    </row>
    <row r="422" spans="1:9" x14ac:dyDescent="0.4">
      <c r="A422" s="70" t="s">
        <v>1130</v>
      </c>
      <c r="B422" s="70" t="s">
        <v>1122</v>
      </c>
      <c r="C422" s="74">
        <v>198</v>
      </c>
      <c r="D422" s="70" t="s">
        <v>28</v>
      </c>
      <c r="E422" s="72">
        <v>20260101</v>
      </c>
      <c r="F422" s="70" t="s">
        <v>55</v>
      </c>
      <c r="G422" s="70" t="s">
        <v>1132</v>
      </c>
      <c r="H422" s="10" t="s">
        <v>1130</v>
      </c>
      <c r="I422" s="75" t="e" vm="567">
        <v>#VALUE!</v>
      </c>
    </row>
    <row r="423" spans="1:9" x14ac:dyDescent="0.4">
      <c r="A423" s="70" t="s">
        <v>1134</v>
      </c>
      <c r="B423" s="70" t="s">
        <v>1123</v>
      </c>
      <c r="C423" s="74">
        <v>198</v>
      </c>
      <c r="D423" s="70" t="s">
        <v>28</v>
      </c>
      <c r="E423" s="72">
        <v>20260101</v>
      </c>
      <c r="F423" s="70" t="s">
        <v>55</v>
      </c>
      <c r="G423" s="70" t="s">
        <v>1135</v>
      </c>
      <c r="H423" s="10" t="s">
        <v>1134</v>
      </c>
      <c r="I423" s="75" t="e" vm="568">
        <v>#VALUE!</v>
      </c>
    </row>
    <row r="424" spans="1:9" x14ac:dyDescent="0.4">
      <c r="A424" s="70" t="s">
        <v>790</v>
      </c>
      <c r="B424" s="70" t="s">
        <v>791</v>
      </c>
      <c r="C424" s="74">
        <v>203</v>
      </c>
      <c r="D424" s="70" t="s">
        <v>28</v>
      </c>
      <c r="E424" s="72">
        <v>20260101</v>
      </c>
      <c r="F424" s="70" t="s">
        <v>80</v>
      </c>
      <c r="G424" s="70" t="s">
        <v>1699</v>
      </c>
      <c r="H424" s="10" t="s">
        <v>790</v>
      </c>
      <c r="I424" s="75" t="e" vm="467">
        <v>#VALUE!</v>
      </c>
    </row>
    <row r="425" spans="1:9" x14ac:dyDescent="0.4">
      <c r="A425" s="70" t="s">
        <v>794</v>
      </c>
      <c r="B425" s="70" t="s">
        <v>795</v>
      </c>
      <c r="C425" s="74">
        <v>193</v>
      </c>
      <c r="D425" s="70" t="s">
        <v>28</v>
      </c>
      <c r="E425" s="72">
        <v>20260101</v>
      </c>
      <c r="F425" s="70" t="s">
        <v>80</v>
      </c>
      <c r="G425" s="70" t="s">
        <v>1701</v>
      </c>
      <c r="H425" s="10" t="s">
        <v>794</v>
      </c>
      <c r="I425" s="75" t="e" vm="468">
        <v>#VALUE!</v>
      </c>
    </row>
    <row r="426" spans="1:9" x14ac:dyDescent="0.4">
      <c r="A426" s="70" t="s">
        <v>788</v>
      </c>
      <c r="B426" s="70" t="s">
        <v>789</v>
      </c>
      <c r="C426" s="74">
        <v>193</v>
      </c>
      <c r="D426" s="70" t="s">
        <v>28</v>
      </c>
      <c r="E426" s="72">
        <v>20260101</v>
      </c>
      <c r="F426" s="70" t="s">
        <v>80</v>
      </c>
      <c r="G426" s="70" t="s">
        <v>1698</v>
      </c>
      <c r="H426" s="10" t="s">
        <v>788</v>
      </c>
      <c r="I426" s="75" t="e" vm="469">
        <v>#VALUE!</v>
      </c>
    </row>
    <row r="427" spans="1:9" x14ac:dyDescent="0.4">
      <c r="A427" s="70" t="s">
        <v>796</v>
      </c>
      <c r="B427" s="70" t="s">
        <v>797</v>
      </c>
      <c r="C427" s="74">
        <v>203</v>
      </c>
      <c r="D427" s="70" t="s">
        <v>28</v>
      </c>
      <c r="E427" s="72">
        <v>20260101</v>
      </c>
      <c r="F427" s="70" t="s">
        <v>80</v>
      </c>
      <c r="G427" s="70" t="s">
        <v>1702</v>
      </c>
      <c r="H427" s="10" t="s">
        <v>796</v>
      </c>
      <c r="I427" s="75" t="e" vm="470">
        <v>#VALUE!</v>
      </c>
    </row>
    <row r="428" spans="1:9" x14ac:dyDescent="0.4">
      <c r="A428" s="70" t="s">
        <v>792</v>
      </c>
      <c r="B428" s="70" t="s">
        <v>793</v>
      </c>
      <c r="C428" s="74">
        <v>193</v>
      </c>
      <c r="D428" s="70" t="s">
        <v>28</v>
      </c>
      <c r="E428" s="72">
        <v>20260101</v>
      </c>
      <c r="F428" s="70" t="s">
        <v>80</v>
      </c>
      <c r="G428" s="70" t="s">
        <v>1700</v>
      </c>
      <c r="H428" s="10" t="s">
        <v>792</v>
      </c>
      <c r="I428" s="75" t="e" vm="471">
        <v>#VALUE!</v>
      </c>
    </row>
    <row r="429" spans="1:9" x14ac:dyDescent="0.4">
      <c r="A429" s="70" t="s">
        <v>1367</v>
      </c>
      <c r="B429" s="70" t="s">
        <v>1365</v>
      </c>
      <c r="C429" s="74">
        <v>4.1900000000000004</v>
      </c>
      <c r="D429" s="70" t="s">
        <v>28</v>
      </c>
      <c r="E429" s="72" t="s">
        <v>29</v>
      </c>
      <c r="F429" s="70" t="s">
        <v>1368</v>
      </c>
      <c r="G429" s="77" t="s">
        <v>1369</v>
      </c>
      <c r="H429" s="70" t="s">
        <v>1367</v>
      </c>
      <c r="I429" s="75" t="e" vm="569">
        <v>#VALUE!</v>
      </c>
    </row>
    <row r="430" spans="1:9" x14ac:dyDescent="0.4">
      <c r="A430" s="70" t="s">
        <v>43</v>
      </c>
      <c r="B430" s="70" t="s">
        <v>44</v>
      </c>
      <c r="C430" s="74">
        <v>105</v>
      </c>
      <c r="D430" s="70" t="s">
        <v>28</v>
      </c>
      <c r="E430" s="72">
        <v>20260101</v>
      </c>
      <c r="F430" s="70" t="s">
        <v>30</v>
      </c>
      <c r="G430" s="70" t="s">
        <v>45</v>
      </c>
      <c r="H430" s="10" t="s">
        <v>43</v>
      </c>
      <c r="I430" s="75" t="e" vm="570">
        <v>#VALUE!</v>
      </c>
    </row>
    <row r="431" spans="1:9" x14ac:dyDescent="0.4">
      <c r="A431" s="70" t="s">
        <v>691</v>
      </c>
      <c r="B431" s="70" t="s">
        <v>692</v>
      </c>
      <c r="C431" s="74">
        <v>447</v>
      </c>
      <c r="D431" s="70" t="s">
        <v>28</v>
      </c>
      <c r="E431" s="72">
        <v>20260101</v>
      </c>
      <c r="F431" s="70" t="s">
        <v>55</v>
      </c>
      <c r="G431" s="70" t="s">
        <v>693</v>
      </c>
      <c r="H431" s="10" t="s">
        <v>691</v>
      </c>
      <c r="I431" s="75" t="e" vm="571">
        <v>#VALUE!</v>
      </c>
    </row>
    <row r="432" spans="1:9" x14ac:dyDescent="0.4">
      <c r="A432" s="70" t="s">
        <v>737</v>
      </c>
      <c r="B432" s="70" t="s">
        <v>738</v>
      </c>
      <c r="C432" s="74">
        <v>507</v>
      </c>
      <c r="D432" s="70" t="s">
        <v>28</v>
      </c>
      <c r="E432" s="72">
        <v>20260101</v>
      </c>
      <c r="F432" s="70" t="s">
        <v>55</v>
      </c>
      <c r="G432" s="70" t="s">
        <v>739</v>
      </c>
      <c r="H432" s="10" t="s">
        <v>737</v>
      </c>
      <c r="I432" s="75" t="e" vm="572">
        <v>#VALUE!</v>
      </c>
    </row>
    <row r="433" spans="1:9" x14ac:dyDescent="0.4">
      <c r="A433" s="70" t="s">
        <v>694</v>
      </c>
      <c r="B433" s="70" t="s">
        <v>695</v>
      </c>
      <c r="C433" s="74">
        <v>669</v>
      </c>
      <c r="D433" s="70" t="s">
        <v>28</v>
      </c>
      <c r="E433" s="72">
        <v>20260101</v>
      </c>
      <c r="F433" s="70" t="s">
        <v>55</v>
      </c>
      <c r="G433" s="70" t="s">
        <v>696</v>
      </c>
      <c r="H433" s="10" t="s">
        <v>694</v>
      </c>
      <c r="I433" s="75" t="e" vm="573">
        <v>#VALUE!</v>
      </c>
    </row>
    <row r="434" spans="1:9" x14ac:dyDescent="0.4">
      <c r="A434" s="70" t="s">
        <v>56</v>
      </c>
      <c r="B434" s="70" t="s">
        <v>57</v>
      </c>
      <c r="C434" s="74">
        <v>509</v>
      </c>
      <c r="D434" s="70" t="s">
        <v>28</v>
      </c>
      <c r="E434" s="72">
        <v>20260101</v>
      </c>
      <c r="F434" s="70" t="s">
        <v>55</v>
      </c>
      <c r="G434" s="70" t="s">
        <v>58</v>
      </c>
      <c r="H434" s="10" t="s">
        <v>56</v>
      </c>
      <c r="I434" s="75" t="e" vm="574">
        <v>#VALUE!</v>
      </c>
    </row>
    <row r="435" spans="1:9" x14ac:dyDescent="0.4">
      <c r="A435" s="70" t="s">
        <v>970</v>
      </c>
      <c r="B435" s="70" t="s">
        <v>971</v>
      </c>
      <c r="C435" s="74">
        <v>530</v>
      </c>
      <c r="D435" s="70" t="s">
        <v>28</v>
      </c>
      <c r="E435" s="72">
        <v>20260101</v>
      </c>
      <c r="F435" s="70" t="s">
        <v>966</v>
      </c>
      <c r="G435" s="70" t="s">
        <v>972</v>
      </c>
      <c r="H435" s="10" t="s">
        <v>970</v>
      </c>
      <c r="I435" s="75" t="e" vm="575">
        <v>#VALUE!</v>
      </c>
    </row>
    <row r="436" spans="1:9" x14ac:dyDescent="0.4">
      <c r="A436" s="70" t="s">
        <v>967</v>
      </c>
      <c r="B436" s="70" t="s">
        <v>968</v>
      </c>
      <c r="C436" s="74">
        <v>541</v>
      </c>
      <c r="D436" s="70" t="s">
        <v>28</v>
      </c>
      <c r="E436" s="72">
        <v>20260101</v>
      </c>
      <c r="F436" s="70" t="s">
        <v>966</v>
      </c>
      <c r="G436" s="70" t="s">
        <v>969</v>
      </c>
      <c r="H436" s="10" t="s">
        <v>967</v>
      </c>
      <c r="I436" s="75" t="e" vm="575">
        <v>#VALUE!</v>
      </c>
    </row>
    <row r="437" spans="1:9" x14ac:dyDescent="0.4">
      <c r="A437" s="70" t="s">
        <v>973</v>
      </c>
      <c r="B437" s="70" t="s">
        <v>974</v>
      </c>
      <c r="C437" s="74">
        <v>530</v>
      </c>
      <c r="D437" s="70" t="s">
        <v>28</v>
      </c>
      <c r="E437" s="72">
        <v>20260101</v>
      </c>
      <c r="F437" s="70" t="s">
        <v>966</v>
      </c>
      <c r="G437" s="70" t="s">
        <v>972</v>
      </c>
      <c r="H437" s="10" t="s">
        <v>973</v>
      </c>
      <c r="I437" s="75" t="e" vm="575">
        <v>#VALUE!</v>
      </c>
    </row>
    <row r="438" spans="1:9" x14ac:dyDescent="0.4">
      <c r="A438" s="70" t="s">
        <v>979</v>
      </c>
      <c r="B438" s="70" t="s">
        <v>980</v>
      </c>
      <c r="C438" s="74">
        <v>936</v>
      </c>
      <c r="D438" s="70" t="s">
        <v>28</v>
      </c>
      <c r="E438" s="72">
        <v>20260101</v>
      </c>
      <c r="F438" s="70" t="s">
        <v>966</v>
      </c>
      <c r="G438" s="70" t="s">
        <v>1829</v>
      </c>
      <c r="H438" s="10" t="s">
        <v>979</v>
      </c>
      <c r="I438" s="75" t="e" vm="576">
        <v>#VALUE!</v>
      </c>
    </row>
    <row r="439" spans="1:9" x14ac:dyDescent="0.4">
      <c r="A439" s="70" t="s">
        <v>987</v>
      </c>
      <c r="B439" s="70" t="s">
        <v>988</v>
      </c>
      <c r="C439" s="74">
        <v>936</v>
      </c>
      <c r="D439" s="70" t="s">
        <v>28</v>
      </c>
      <c r="E439" s="72">
        <v>20260101</v>
      </c>
      <c r="F439" s="70" t="s">
        <v>966</v>
      </c>
      <c r="G439" s="70" t="s">
        <v>1830</v>
      </c>
      <c r="H439" s="10" t="s">
        <v>987</v>
      </c>
      <c r="I439" s="75" t="e" vm="577">
        <v>#VALUE!</v>
      </c>
    </row>
    <row r="440" spans="1:9" x14ac:dyDescent="0.4">
      <c r="A440" s="70" t="s">
        <v>981</v>
      </c>
      <c r="B440" s="70" t="s">
        <v>982</v>
      </c>
      <c r="C440" s="74">
        <v>936</v>
      </c>
      <c r="D440" s="70" t="s">
        <v>28</v>
      </c>
      <c r="E440" s="72">
        <v>20260101</v>
      </c>
      <c r="F440" s="70" t="s">
        <v>966</v>
      </c>
      <c r="G440" s="70" t="s">
        <v>1831</v>
      </c>
      <c r="H440" s="10" t="s">
        <v>981</v>
      </c>
      <c r="I440" s="75" t="e" vm="576">
        <v>#VALUE!</v>
      </c>
    </row>
    <row r="441" spans="1:9" x14ac:dyDescent="0.4">
      <c r="A441" s="70" t="s">
        <v>989</v>
      </c>
      <c r="B441" s="70" t="s">
        <v>990</v>
      </c>
      <c r="C441" s="74">
        <v>936</v>
      </c>
      <c r="D441" s="70" t="s">
        <v>28</v>
      </c>
      <c r="E441" s="72">
        <v>20260101</v>
      </c>
      <c r="F441" s="70" t="s">
        <v>966</v>
      </c>
      <c r="G441" s="70" t="s">
        <v>1832</v>
      </c>
      <c r="H441" s="10" t="s">
        <v>989</v>
      </c>
      <c r="I441" s="75" t="e" vm="577">
        <v>#VALUE!</v>
      </c>
    </row>
    <row r="442" spans="1:9" x14ac:dyDescent="0.4">
      <c r="A442" s="70" t="s">
        <v>975</v>
      </c>
      <c r="B442" s="70" t="s">
        <v>976</v>
      </c>
      <c r="C442" s="74">
        <v>1254</v>
      </c>
      <c r="D442" s="70" t="s">
        <v>28</v>
      </c>
      <c r="E442" s="72">
        <v>20260101</v>
      </c>
      <c r="F442" s="70" t="s">
        <v>966</v>
      </c>
      <c r="G442" s="70" t="s">
        <v>1833</v>
      </c>
      <c r="H442" s="10" t="s">
        <v>975</v>
      </c>
      <c r="I442" s="75" t="e" vm="578">
        <v>#VALUE!</v>
      </c>
    </row>
    <row r="443" spans="1:9" x14ac:dyDescent="0.4">
      <c r="A443" s="70" t="s">
        <v>983</v>
      </c>
      <c r="B443" s="70" t="s">
        <v>984</v>
      </c>
      <c r="C443" s="74">
        <v>1254</v>
      </c>
      <c r="D443" s="70" t="s">
        <v>28</v>
      </c>
      <c r="E443" s="72">
        <v>20260101</v>
      </c>
      <c r="F443" s="70" t="s">
        <v>966</v>
      </c>
      <c r="G443" s="70" t="s">
        <v>1834</v>
      </c>
      <c r="H443" s="10" t="s">
        <v>983</v>
      </c>
      <c r="I443" s="75" t="e" vm="579">
        <v>#VALUE!</v>
      </c>
    </row>
    <row r="444" spans="1:9" x14ac:dyDescent="0.4">
      <c r="A444" s="70" t="s">
        <v>977</v>
      </c>
      <c r="B444" s="70" t="s">
        <v>978</v>
      </c>
      <c r="C444" s="74">
        <v>1254</v>
      </c>
      <c r="D444" s="70" t="s">
        <v>28</v>
      </c>
      <c r="E444" s="72">
        <v>20260101</v>
      </c>
      <c r="F444" s="70" t="s">
        <v>966</v>
      </c>
      <c r="G444" s="70" t="s">
        <v>1835</v>
      </c>
      <c r="H444" s="10" t="s">
        <v>977</v>
      </c>
      <c r="I444" s="75" t="e" vm="578">
        <v>#VALUE!</v>
      </c>
    </row>
    <row r="445" spans="1:9" x14ac:dyDescent="0.4">
      <c r="A445" s="70" t="s">
        <v>985</v>
      </c>
      <c r="B445" s="70" t="s">
        <v>986</v>
      </c>
      <c r="C445" s="74">
        <v>1254</v>
      </c>
      <c r="D445" s="70" t="s">
        <v>28</v>
      </c>
      <c r="E445" s="72">
        <v>20260101</v>
      </c>
      <c r="F445" s="70" t="s">
        <v>966</v>
      </c>
      <c r="G445" s="70" t="s">
        <v>1836</v>
      </c>
      <c r="H445" s="10" t="s">
        <v>985</v>
      </c>
      <c r="I445" s="75" t="e" vm="579">
        <v>#VALUE!</v>
      </c>
    </row>
    <row r="446" spans="1:9" x14ac:dyDescent="0.4">
      <c r="A446" s="70" t="s">
        <v>991</v>
      </c>
      <c r="B446" s="70" t="s">
        <v>992</v>
      </c>
      <c r="C446" s="74">
        <v>567</v>
      </c>
      <c r="D446" s="70" t="s">
        <v>28</v>
      </c>
      <c r="E446" s="72">
        <v>20260101</v>
      </c>
      <c r="F446" s="70" t="s">
        <v>966</v>
      </c>
      <c r="G446" s="70" t="s">
        <v>1837</v>
      </c>
      <c r="H446" s="10" t="s">
        <v>991</v>
      </c>
      <c r="I446" s="75" t="e" vm="580">
        <v>#VALUE!</v>
      </c>
    </row>
    <row r="447" spans="1:9" x14ac:dyDescent="0.4">
      <c r="A447" s="70" t="s">
        <v>993</v>
      </c>
      <c r="B447" s="70" t="s">
        <v>994</v>
      </c>
      <c r="C447" s="74">
        <v>567</v>
      </c>
      <c r="D447" s="70" t="s">
        <v>28</v>
      </c>
      <c r="E447" s="72">
        <v>20260101</v>
      </c>
      <c r="F447" s="70" t="s">
        <v>966</v>
      </c>
      <c r="G447" s="70" t="s">
        <v>1838</v>
      </c>
      <c r="H447" s="10" t="s">
        <v>993</v>
      </c>
      <c r="I447" s="75" t="e" vm="581">
        <v>#VALUE!</v>
      </c>
    </row>
    <row r="448" spans="1:9" x14ac:dyDescent="0.4">
      <c r="A448" s="70" t="s">
        <v>1003</v>
      </c>
      <c r="B448" s="70" t="s">
        <v>1004</v>
      </c>
      <c r="C448" s="74">
        <v>1437</v>
      </c>
      <c r="D448" s="70" t="s">
        <v>28</v>
      </c>
      <c r="E448" s="72">
        <v>20260101</v>
      </c>
      <c r="F448" s="70" t="s">
        <v>966</v>
      </c>
      <c r="G448" s="70" t="s">
        <v>1005</v>
      </c>
      <c r="H448" s="10" t="s">
        <v>1003</v>
      </c>
      <c r="I448" s="75" t="e" vm="582">
        <v>#VALUE!</v>
      </c>
    </row>
    <row r="449" spans="1:9" x14ac:dyDescent="0.4">
      <c r="A449" s="70" t="s">
        <v>49</v>
      </c>
      <c r="B449" s="70" t="s">
        <v>50</v>
      </c>
      <c r="C449" s="74">
        <v>406</v>
      </c>
      <c r="D449" s="70" t="s">
        <v>28</v>
      </c>
      <c r="E449" s="72">
        <v>20260101</v>
      </c>
      <c r="F449" s="70" t="s">
        <v>30</v>
      </c>
      <c r="G449" s="70" t="s">
        <v>51</v>
      </c>
      <c r="H449" s="10" t="s">
        <v>49</v>
      </c>
      <c r="I449" s="75" t="e" vm="583">
        <v>#VALUE!</v>
      </c>
    </row>
    <row r="450" spans="1:9" x14ac:dyDescent="0.4">
      <c r="A450" s="70" t="s">
        <v>84</v>
      </c>
      <c r="B450" s="70" t="s">
        <v>85</v>
      </c>
      <c r="C450" s="74">
        <v>63.2</v>
      </c>
      <c r="D450" s="70" t="s">
        <v>28</v>
      </c>
      <c r="E450" s="72">
        <v>20260101</v>
      </c>
      <c r="F450" s="70" t="s">
        <v>80</v>
      </c>
      <c r="G450" s="70" t="s">
        <v>86</v>
      </c>
      <c r="H450" s="10" t="s">
        <v>84</v>
      </c>
      <c r="I450" s="75" t="e" vm="584">
        <v>#VALUE!</v>
      </c>
    </row>
    <row r="451" spans="1:9" x14ac:dyDescent="0.4">
      <c r="A451" s="70" t="s">
        <v>81</v>
      </c>
      <c r="B451" s="70" t="s">
        <v>82</v>
      </c>
      <c r="C451" s="74">
        <v>66.400000000000006</v>
      </c>
      <c r="D451" s="70" t="s">
        <v>28</v>
      </c>
      <c r="E451" s="72">
        <v>20260101</v>
      </c>
      <c r="F451" s="70" t="s">
        <v>80</v>
      </c>
      <c r="G451" s="70" t="s">
        <v>83</v>
      </c>
      <c r="H451" s="10" t="s">
        <v>81</v>
      </c>
      <c r="I451" s="75" t="e" vm="585">
        <v>#VALUE!</v>
      </c>
    </row>
    <row r="452" spans="1:9" x14ac:dyDescent="0.4">
      <c r="A452" s="70" t="s">
        <v>87</v>
      </c>
      <c r="B452" s="70" t="s">
        <v>88</v>
      </c>
      <c r="C452" s="74">
        <v>70.599999999999994</v>
      </c>
      <c r="D452" s="70" t="s">
        <v>28</v>
      </c>
      <c r="E452" s="72">
        <v>20260101</v>
      </c>
      <c r="F452" s="70" t="s">
        <v>80</v>
      </c>
      <c r="G452" s="70" t="s">
        <v>89</v>
      </c>
      <c r="H452" s="10" t="s">
        <v>87</v>
      </c>
      <c r="I452" s="75" t="e" vm="586">
        <v>#VALUE!</v>
      </c>
    </row>
    <row r="453" spans="1:9" x14ac:dyDescent="0.4">
      <c r="A453" s="70" t="s">
        <v>199</v>
      </c>
      <c r="B453" s="70" t="s">
        <v>200</v>
      </c>
      <c r="C453" s="74">
        <v>5.2</v>
      </c>
      <c r="D453" s="70" t="s">
        <v>28</v>
      </c>
      <c r="E453" s="72">
        <v>20260101</v>
      </c>
      <c r="F453" s="70" t="s">
        <v>80</v>
      </c>
      <c r="G453" s="70" t="s">
        <v>1703</v>
      </c>
      <c r="H453" s="10" t="s">
        <v>199</v>
      </c>
      <c r="I453" s="75" t="e" vm="587">
        <v>#VALUE!</v>
      </c>
    </row>
    <row r="454" spans="1:9" x14ac:dyDescent="0.4">
      <c r="A454" s="72" t="s">
        <v>1926</v>
      </c>
      <c r="B454" s="72" t="s">
        <v>1925</v>
      </c>
      <c r="C454" s="76">
        <v>10.65</v>
      </c>
      <c r="D454" s="72" t="s">
        <v>28</v>
      </c>
      <c r="E454" s="72">
        <v>20260101</v>
      </c>
      <c r="F454" s="72" t="s">
        <v>80</v>
      </c>
      <c r="G454" s="72" t="s">
        <v>1924</v>
      </c>
      <c r="H454" s="72" t="s">
        <v>1926</v>
      </c>
      <c r="I454" s="75" t="e" vm="588">
        <v>#VALUE!</v>
      </c>
    </row>
    <row r="455" spans="1:9" x14ac:dyDescent="0.4">
      <c r="A455" s="70" t="s">
        <v>183</v>
      </c>
      <c r="B455" s="70" t="s">
        <v>184</v>
      </c>
      <c r="C455" s="74">
        <v>11</v>
      </c>
      <c r="D455" s="70" t="s">
        <v>28</v>
      </c>
      <c r="E455" s="72">
        <v>20260101</v>
      </c>
      <c r="F455" s="70" t="s">
        <v>80</v>
      </c>
      <c r="G455" s="70" t="s">
        <v>1708</v>
      </c>
      <c r="H455" s="10" t="s">
        <v>183</v>
      </c>
      <c r="I455" s="75" t="e" vm="589">
        <v>#VALUE!</v>
      </c>
    </row>
    <row r="456" spans="1:9" x14ac:dyDescent="0.4">
      <c r="A456" s="70" t="s">
        <v>179</v>
      </c>
      <c r="B456" s="70" t="s">
        <v>180</v>
      </c>
      <c r="C456" s="74">
        <v>10.7</v>
      </c>
      <c r="D456" s="70" t="s">
        <v>28</v>
      </c>
      <c r="E456" s="72">
        <v>20260101</v>
      </c>
      <c r="F456" s="70" t="s">
        <v>80</v>
      </c>
      <c r="G456" s="70" t="s">
        <v>1709</v>
      </c>
      <c r="H456" s="10" t="s">
        <v>179</v>
      </c>
      <c r="I456" s="75" t="e" vm="590">
        <v>#VALUE!</v>
      </c>
    </row>
    <row r="457" spans="1:9" x14ac:dyDescent="0.4">
      <c r="A457" s="70" t="s">
        <v>177</v>
      </c>
      <c r="B457" s="70" t="s">
        <v>178</v>
      </c>
      <c r="C457" s="74">
        <v>6.2</v>
      </c>
      <c r="D457" s="70" t="s">
        <v>28</v>
      </c>
      <c r="E457" s="72">
        <v>20260101</v>
      </c>
      <c r="F457" s="70" t="s">
        <v>80</v>
      </c>
      <c r="G457" s="70" t="s">
        <v>1707</v>
      </c>
      <c r="H457" s="10" t="s">
        <v>177</v>
      </c>
      <c r="I457" s="75" t="e" vm="590">
        <v>#VALUE!</v>
      </c>
    </row>
    <row r="458" spans="1:9" x14ac:dyDescent="0.4">
      <c r="A458" s="70" t="s">
        <v>181</v>
      </c>
      <c r="B458" s="70" t="s">
        <v>182</v>
      </c>
      <c r="C458" s="74">
        <v>10.7</v>
      </c>
      <c r="D458" s="70" t="s">
        <v>28</v>
      </c>
      <c r="E458" s="72">
        <v>20260101</v>
      </c>
      <c r="F458" s="70" t="s">
        <v>80</v>
      </c>
      <c r="G458" s="70" t="s">
        <v>1710</v>
      </c>
      <c r="H458" s="10" t="s">
        <v>181</v>
      </c>
      <c r="I458" s="75" t="e" vm="591">
        <v>#VALUE!</v>
      </c>
    </row>
    <row r="459" spans="1:9" x14ac:dyDescent="0.4">
      <c r="A459" s="70" t="s">
        <v>173</v>
      </c>
      <c r="B459" s="70" t="s">
        <v>174</v>
      </c>
      <c r="C459" s="74">
        <v>6.2</v>
      </c>
      <c r="D459" s="70" t="s">
        <v>28</v>
      </c>
      <c r="E459" s="72">
        <v>20260101</v>
      </c>
      <c r="F459" s="70" t="s">
        <v>80</v>
      </c>
      <c r="G459" s="70" t="s">
        <v>1705</v>
      </c>
      <c r="H459" s="10" t="s">
        <v>173</v>
      </c>
      <c r="I459" s="75" t="e" vm="592">
        <v>#VALUE!</v>
      </c>
    </row>
    <row r="460" spans="1:9" x14ac:dyDescent="0.4">
      <c r="A460" s="70" t="s">
        <v>171</v>
      </c>
      <c r="B460" s="70" t="s">
        <v>172</v>
      </c>
      <c r="C460" s="74">
        <v>10</v>
      </c>
      <c r="D460" s="70" t="s">
        <v>28</v>
      </c>
      <c r="E460" s="72">
        <v>20260101</v>
      </c>
      <c r="F460" s="70" t="s">
        <v>80</v>
      </c>
      <c r="G460" s="70" t="s">
        <v>1704</v>
      </c>
      <c r="H460" s="10" t="s">
        <v>171</v>
      </c>
      <c r="I460" s="75" t="e" vm="593">
        <v>#VALUE!</v>
      </c>
    </row>
    <row r="461" spans="1:9" x14ac:dyDescent="0.4">
      <c r="A461" s="70" t="s">
        <v>175</v>
      </c>
      <c r="B461" s="70" t="s">
        <v>176</v>
      </c>
      <c r="C461" s="74">
        <v>10.7</v>
      </c>
      <c r="D461" s="70" t="s">
        <v>28</v>
      </c>
      <c r="E461" s="72">
        <v>20260101</v>
      </c>
      <c r="F461" s="70" t="s">
        <v>80</v>
      </c>
      <c r="G461" s="70" t="s">
        <v>1706</v>
      </c>
      <c r="H461" s="10" t="s">
        <v>175</v>
      </c>
      <c r="I461" s="75" t="e" vm="594">
        <v>#VALUE!</v>
      </c>
    </row>
    <row r="462" spans="1:9" x14ac:dyDescent="0.4">
      <c r="A462" s="70" t="s">
        <v>215</v>
      </c>
      <c r="B462" s="70" t="s">
        <v>216</v>
      </c>
      <c r="C462" s="74">
        <v>10.4</v>
      </c>
      <c r="D462" s="70" t="s">
        <v>28</v>
      </c>
      <c r="E462" s="72">
        <v>20260101</v>
      </c>
      <c r="F462" s="70" t="s">
        <v>80</v>
      </c>
      <c r="G462" s="70" t="s">
        <v>1712</v>
      </c>
      <c r="H462" s="10" t="s">
        <v>215</v>
      </c>
      <c r="I462" s="75" t="e" vm="595">
        <v>#VALUE!</v>
      </c>
    </row>
    <row r="463" spans="1:9" x14ac:dyDescent="0.4">
      <c r="A463" s="70" t="s">
        <v>203</v>
      </c>
      <c r="B463" s="70" t="s">
        <v>204</v>
      </c>
      <c r="C463" s="74">
        <v>10.4</v>
      </c>
      <c r="D463" s="70" t="s">
        <v>28</v>
      </c>
      <c r="E463" s="72">
        <v>20260101</v>
      </c>
      <c r="F463" s="70" t="s">
        <v>80</v>
      </c>
      <c r="G463" s="70" t="s">
        <v>1711</v>
      </c>
      <c r="H463" s="10" t="s">
        <v>203</v>
      </c>
      <c r="I463" s="75" t="e" vm="596">
        <v>#VALUE!</v>
      </c>
    </row>
    <row r="464" spans="1:9" x14ac:dyDescent="0.4">
      <c r="A464" s="70" t="s">
        <v>227</v>
      </c>
      <c r="B464" s="70" t="s">
        <v>228</v>
      </c>
      <c r="C464" s="74">
        <v>10.4</v>
      </c>
      <c r="D464" s="70" t="s">
        <v>28</v>
      </c>
      <c r="E464" s="72">
        <v>20260101</v>
      </c>
      <c r="F464" s="70" t="s">
        <v>80</v>
      </c>
      <c r="G464" s="70" t="s">
        <v>1713</v>
      </c>
      <c r="H464" s="10" t="s">
        <v>227</v>
      </c>
      <c r="I464" s="75" t="e" vm="597">
        <v>#VALUE!</v>
      </c>
    </row>
    <row r="465" spans="1:9" x14ac:dyDescent="0.4">
      <c r="A465" s="70" t="s">
        <v>201</v>
      </c>
      <c r="B465" s="70" t="s">
        <v>202</v>
      </c>
      <c r="C465" s="74">
        <v>5.2</v>
      </c>
      <c r="D465" s="70" t="s">
        <v>28</v>
      </c>
      <c r="E465" s="72">
        <v>20260101</v>
      </c>
      <c r="F465" s="70" t="s">
        <v>80</v>
      </c>
      <c r="G465" s="70" t="s">
        <v>1714</v>
      </c>
      <c r="H465" s="10" t="s">
        <v>201</v>
      </c>
      <c r="I465" s="75" t="e" vm="598">
        <v>#VALUE!</v>
      </c>
    </row>
    <row r="466" spans="1:9" x14ac:dyDescent="0.4">
      <c r="A466" s="70" t="s">
        <v>1927</v>
      </c>
      <c r="B466" s="70" t="s">
        <v>1914</v>
      </c>
      <c r="C466" s="74">
        <v>10.65</v>
      </c>
      <c r="D466" s="70" t="s">
        <v>28</v>
      </c>
      <c r="E466" s="72">
        <v>20260101</v>
      </c>
      <c r="F466" s="70" t="s">
        <v>80</v>
      </c>
      <c r="G466" s="70" t="s">
        <v>1923</v>
      </c>
      <c r="H466" s="70" t="s">
        <v>1927</v>
      </c>
      <c r="I466" s="75" t="e" vm="599">
        <v>#VALUE!</v>
      </c>
    </row>
    <row r="467" spans="1:9" x14ac:dyDescent="0.4">
      <c r="A467" s="70" t="s">
        <v>197</v>
      </c>
      <c r="B467" s="70" t="s">
        <v>198</v>
      </c>
      <c r="C467" s="74">
        <v>11</v>
      </c>
      <c r="D467" s="70" t="s">
        <v>28</v>
      </c>
      <c r="E467" s="72">
        <v>20260101</v>
      </c>
      <c r="F467" s="70" t="s">
        <v>80</v>
      </c>
      <c r="G467" s="70" t="s">
        <v>1719</v>
      </c>
      <c r="H467" s="10" t="s">
        <v>197</v>
      </c>
      <c r="I467" s="75" t="e" vm="600">
        <v>#VALUE!</v>
      </c>
    </row>
    <row r="468" spans="1:9" x14ac:dyDescent="0.4">
      <c r="A468" s="70" t="s">
        <v>193</v>
      </c>
      <c r="B468" s="70" t="s">
        <v>194</v>
      </c>
      <c r="C468" s="74">
        <v>10.7</v>
      </c>
      <c r="D468" s="70" t="s">
        <v>28</v>
      </c>
      <c r="E468" s="72">
        <v>20260101</v>
      </c>
      <c r="F468" s="70" t="s">
        <v>80</v>
      </c>
      <c r="G468" s="70" t="s">
        <v>1720</v>
      </c>
      <c r="H468" s="10" t="s">
        <v>193</v>
      </c>
      <c r="I468" s="75" t="e" vm="601">
        <v>#VALUE!</v>
      </c>
    </row>
    <row r="469" spans="1:9" x14ac:dyDescent="0.4">
      <c r="A469" s="70" t="s">
        <v>191</v>
      </c>
      <c r="B469" s="70" t="s">
        <v>192</v>
      </c>
      <c r="C469" s="74">
        <v>6.2</v>
      </c>
      <c r="D469" s="70" t="s">
        <v>28</v>
      </c>
      <c r="E469" s="72">
        <v>20260101</v>
      </c>
      <c r="F469" s="70" t="s">
        <v>80</v>
      </c>
      <c r="G469" s="70" t="s">
        <v>1718</v>
      </c>
      <c r="H469" s="10" t="s">
        <v>191</v>
      </c>
      <c r="I469" s="75" t="e" vm="601">
        <v>#VALUE!</v>
      </c>
    </row>
    <row r="470" spans="1:9" x14ac:dyDescent="0.4">
      <c r="A470" s="70" t="s">
        <v>195</v>
      </c>
      <c r="B470" s="70" t="s">
        <v>196</v>
      </c>
      <c r="C470" s="74">
        <v>10.7</v>
      </c>
      <c r="D470" s="70" t="s">
        <v>28</v>
      </c>
      <c r="E470" s="72">
        <v>20260101</v>
      </c>
      <c r="F470" s="70" t="s">
        <v>80</v>
      </c>
      <c r="G470" s="70" t="s">
        <v>1721</v>
      </c>
      <c r="H470" s="10" t="s">
        <v>195</v>
      </c>
      <c r="I470" s="75" t="e" vm="602">
        <v>#VALUE!</v>
      </c>
    </row>
    <row r="471" spans="1:9" x14ac:dyDescent="0.4">
      <c r="A471" s="70" t="s">
        <v>187</v>
      </c>
      <c r="B471" s="70" t="s">
        <v>188</v>
      </c>
      <c r="C471" s="74">
        <v>6.2</v>
      </c>
      <c r="D471" s="70" t="s">
        <v>28</v>
      </c>
      <c r="E471" s="72">
        <v>20260101</v>
      </c>
      <c r="F471" s="70" t="s">
        <v>80</v>
      </c>
      <c r="G471" s="70" t="s">
        <v>1716</v>
      </c>
      <c r="H471" s="10" t="s">
        <v>187</v>
      </c>
      <c r="I471" s="75" t="e" vm="603">
        <v>#VALUE!</v>
      </c>
    </row>
    <row r="472" spans="1:9" x14ac:dyDescent="0.4">
      <c r="A472" s="70" t="s">
        <v>185</v>
      </c>
      <c r="B472" s="70" t="s">
        <v>186</v>
      </c>
      <c r="C472" s="74">
        <v>10</v>
      </c>
      <c r="D472" s="70" t="s">
        <v>28</v>
      </c>
      <c r="E472" s="72">
        <v>20260101</v>
      </c>
      <c r="F472" s="70" t="s">
        <v>80</v>
      </c>
      <c r="G472" s="70" t="s">
        <v>1715</v>
      </c>
      <c r="H472" s="10" t="s">
        <v>185</v>
      </c>
      <c r="I472" s="75" t="e" vm="604">
        <v>#VALUE!</v>
      </c>
    </row>
    <row r="473" spans="1:9" x14ac:dyDescent="0.4">
      <c r="A473" s="70" t="s">
        <v>189</v>
      </c>
      <c r="B473" s="70" t="s">
        <v>190</v>
      </c>
      <c r="C473" s="74">
        <v>10.7</v>
      </c>
      <c r="D473" s="70" t="s">
        <v>28</v>
      </c>
      <c r="E473" s="72">
        <v>20260101</v>
      </c>
      <c r="F473" s="70" t="s">
        <v>80</v>
      </c>
      <c r="G473" s="70" t="s">
        <v>1717</v>
      </c>
      <c r="H473" s="10" t="s">
        <v>189</v>
      </c>
      <c r="I473" s="75" t="e" vm="605">
        <v>#VALUE!</v>
      </c>
    </row>
    <row r="474" spans="1:9" x14ac:dyDescent="0.4">
      <c r="A474" s="70" t="s">
        <v>217</v>
      </c>
      <c r="B474" s="70" t="s">
        <v>218</v>
      </c>
      <c r="C474" s="74">
        <v>10.4</v>
      </c>
      <c r="D474" s="70" t="s">
        <v>28</v>
      </c>
      <c r="E474" s="72">
        <v>20260101</v>
      </c>
      <c r="F474" s="70" t="s">
        <v>80</v>
      </c>
      <c r="G474" s="70" t="s">
        <v>1723</v>
      </c>
      <c r="H474" s="10" t="s">
        <v>217</v>
      </c>
      <c r="I474" s="75" t="e" vm="606">
        <v>#VALUE!</v>
      </c>
    </row>
    <row r="475" spans="1:9" x14ac:dyDescent="0.4">
      <c r="A475" s="70" t="s">
        <v>205</v>
      </c>
      <c r="B475" s="70" t="s">
        <v>206</v>
      </c>
      <c r="C475" s="74">
        <v>10.4</v>
      </c>
      <c r="D475" s="70" t="s">
        <v>28</v>
      </c>
      <c r="E475" s="72">
        <v>20260101</v>
      </c>
      <c r="F475" s="70" t="s">
        <v>80</v>
      </c>
      <c r="G475" s="70" t="s">
        <v>1722</v>
      </c>
      <c r="H475" s="10" t="s">
        <v>205</v>
      </c>
      <c r="I475" s="75" t="e" vm="607">
        <v>#VALUE!</v>
      </c>
    </row>
    <row r="476" spans="1:9" x14ac:dyDescent="0.4">
      <c r="A476" s="70" t="s">
        <v>229</v>
      </c>
      <c r="B476" s="70" t="s">
        <v>230</v>
      </c>
      <c r="C476" s="74">
        <v>10.4</v>
      </c>
      <c r="D476" s="70" t="s">
        <v>28</v>
      </c>
      <c r="E476" s="72">
        <v>20260101</v>
      </c>
      <c r="F476" s="70" t="s">
        <v>80</v>
      </c>
      <c r="G476" s="70" t="s">
        <v>1724</v>
      </c>
      <c r="H476" s="10" t="s">
        <v>229</v>
      </c>
      <c r="I476" s="75" t="e" vm="608">
        <v>#VALUE!</v>
      </c>
    </row>
    <row r="477" spans="1:9" x14ac:dyDescent="0.4">
      <c r="A477" s="70" t="s">
        <v>161</v>
      </c>
      <c r="B477" s="70" t="s">
        <v>162</v>
      </c>
      <c r="C477" s="74">
        <v>15.6</v>
      </c>
      <c r="D477" s="70" t="s">
        <v>28</v>
      </c>
      <c r="E477" s="72">
        <v>20260101</v>
      </c>
      <c r="F477" s="70" t="s">
        <v>80</v>
      </c>
      <c r="G477" s="70" t="s">
        <v>1725</v>
      </c>
      <c r="H477" s="10" t="s">
        <v>161</v>
      </c>
      <c r="I477" s="75" t="e" vm="609">
        <v>#VALUE!</v>
      </c>
    </row>
    <row r="478" spans="1:9" x14ac:dyDescent="0.4">
      <c r="A478" s="70" t="s">
        <v>103</v>
      </c>
      <c r="B478" s="70" t="s">
        <v>104</v>
      </c>
      <c r="C478" s="74">
        <v>18.7</v>
      </c>
      <c r="D478" s="70" t="s">
        <v>28</v>
      </c>
      <c r="E478" s="72">
        <v>20260101</v>
      </c>
      <c r="F478" s="70" t="s">
        <v>80</v>
      </c>
      <c r="G478" s="70" t="s">
        <v>2836</v>
      </c>
      <c r="H478" s="10" t="s">
        <v>103</v>
      </c>
      <c r="I478" s="75" t="e" vm="610">
        <v>#VALUE!</v>
      </c>
    </row>
    <row r="479" spans="1:9" x14ac:dyDescent="0.4">
      <c r="A479" s="70" t="s">
        <v>2834</v>
      </c>
      <c r="B479" s="70" t="s">
        <v>2835</v>
      </c>
      <c r="C479" s="74">
        <v>19.7</v>
      </c>
      <c r="D479" s="70" t="s">
        <v>28</v>
      </c>
      <c r="E479" s="72">
        <v>20260101</v>
      </c>
      <c r="F479" s="70" t="s">
        <v>80</v>
      </c>
      <c r="G479" s="70" t="s">
        <v>2837</v>
      </c>
      <c r="H479" s="10" t="s">
        <v>2834</v>
      </c>
      <c r="I479" s="75" t="e" vm="610">
        <v>#VALUE!</v>
      </c>
    </row>
    <row r="480" spans="1:9" x14ac:dyDescent="0.4">
      <c r="A480" s="70" t="s">
        <v>93</v>
      </c>
      <c r="B480" s="70" t="s">
        <v>94</v>
      </c>
      <c r="C480" s="74">
        <v>20.8</v>
      </c>
      <c r="D480" s="70" t="s">
        <v>28</v>
      </c>
      <c r="E480" s="72">
        <v>20260101</v>
      </c>
      <c r="F480" s="70" t="s">
        <v>80</v>
      </c>
      <c r="G480" s="70" t="s">
        <v>2832</v>
      </c>
      <c r="H480" s="10" t="s">
        <v>93</v>
      </c>
      <c r="I480" s="75" t="e" vm="611">
        <v>#VALUE!</v>
      </c>
    </row>
    <row r="481" spans="1:9" x14ac:dyDescent="0.4">
      <c r="A481" s="70" t="s">
        <v>2830</v>
      </c>
      <c r="B481" s="70" t="s">
        <v>2831</v>
      </c>
      <c r="C481" s="74">
        <v>21.75</v>
      </c>
      <c r="D481" s="70" t="s">
        <v>28</v>
      </c>
      <c r="E481" s="72">
        <v>20260101</v>
      </c>
      <c r="F481" s="70" t="s">
        <v>80</v>
      </c>
      <c r="G481" s="70" t="s">
        <v>2833</v>
      </c>
      <c r="H481" s="10" t="s">
        <v>2830</v>
      </c>
      <c r="I481" s="75" t="e" vm="611">
        <v>#VALUE!</v>
      </c>
    </row>
    <row r="482" spans="1:9" x14ac:dyDescent="0.4">
      <c r="A482" s="70" t="s">
        <v>163</v>
      </c>
      <c r="B482" s="70" t="s">
        <v>164</v>
      </c>
      <c r="C482" s="74">
        <v>3.64</v>
      </c>
      <c r="D482" s="70" t="s">
        <v>28</v>
      </c>
      <c r="E482" s="72">
        <v>20260101</v>
      </c>
      <c r="F482" s="70" t="s">
        <v>80</v>
      </c>
      <c r="G482" s="70" t="s">
        <v>1726</v>
      </c>
      <c r="H482" s="10" t="s">
        <v>163</v>
      </c>
      <c r="I482" s="75" t="e" vm="612">
        <v>#VALUE!</v>
      </c>
    </row>
    <row r="483" spans="1:9" x14ac:dyDescent="0.4">
      <c r="A483" s="70" t="s">
        <v>1928</v>
      </c>
      <c r="B483" s="70" t="s">
        <v>1915</v>
      </c>
      <c r="C483" s="74">
        <v>9.35</v>
      </c>
      <c r="D483" s="70" t="s">
        <v>28</v>
      </c>
      <c r="E483" s="72">
        <v>20260101</v>
      </c>
      <c r="F483" s="70" t="s">
        <v>80</v>
      </c>
      <c r="G483" s="70" t="s">
        <v>1922</v>
      </c>
      <c r="H483" s="70" t="s">
        <v>1928</v>
      </c>
      <c r="I483" s="75" t="e" vm="613">
        <v>#VALUE!</v>
      </c>
    </row>
    <row r="484" spans="1:9" x14ac:dyDescent="0.4">
      <c r="A484" s="70" t="s">
        <v>117</v>
      </c>
      <c r="B484" s="70" t="s">
        <v>118</v>
      </c>
      <c r="C484" s="74">
        <v>9.3000000000000007</v>
      </c>
      <c r="D484" s="70" t="s">
        <v>28</v>
      </c>
      <c r="E484" s="72">
        <v>20260101</v>
      </c>
      <c r="F484" s="70" t="s">
        <v>80</v>
      </c>
      <c r="G484" s="70" t="s">
        <v>1731</v>
      </c>
      <c r="H484" s="10" t="s">
        <v>117</v>
      </c>
      <c r="I484" s="75" t="e" vm="614">
        <v>#VALUE!</v>
      </c>
    </row>
    <row r="485" spans="1:9" x14ac:dyDescent="0.4">
      <c r="A485" s="70" t="s">
        <v>113</v>
      </c>
      <c r="B485" s="70" t="s">
        <v>114</v>
      </c>
      <c r="C485" s="74">
        <v>8.9499999999999993</v>
      </c>
      <c r="D485" s="70" t="s">
        <v>28</v>
      </c>
      <c r="E485" s="72">
        <v>20260101</v>
      </c>
      <c r="F485" s="70" t="s">
        <v>80</v>
      </c>
      <c r="G485" s="70" t="s">
        <v>1732</v>
      </c>
      <c r="H485" s="10" t="s">
        <v>113</v>
      </c>
      <c r="I485" s="75" t="e" vm="615">
        <v>#VALUE!</v>
      </c>
    </row>
    <row r="486" spans="1:9" x14ac:dyDescent="0.4">
      <c r="A486" s="70" t="s">
        <v>111</v>
      </c>
      <c r="B486" s="70" t="s">
        <v>112</v>
      </c>
      <c r="C486" s="74">
        <v>5.2</v>
      </c>
      <c r="D486" s="70" t="s">
        <v>28</v>
      </c>
      <c r="E486" s="72">
        <v>20260101</v>
      </c>
      <c r="F486" s="70" t="s">
        <v>80</v>
      </c>
      <c r="G486" s="70" t="s">
        <v>1730</v>
      </c>
      <c r="H486" s="10" t="s">
        <v>111</v>
      </c>
      <c r="I486" s="75" t="e" vm="616">
        <v>#VALUE!</v>
      </c>
    </row>
    <row r="487" spans="1:9" x14ac:dyDescent="0.4">
      <c r="A487" s="70" t="s">
        <v>115</v>
      </c>
      <c r="B487" s="70" t="s">
        <v>116</v>
      </c>
      <c r="C487" s="74">
        <v>8.9499999999999993</v>
      </c>
      <c r="D487" s="70" t="s">
        <v>28</v>
      </c>
      <c r="E487" s="72">
        <v>20260101</v>
      </c>
      <c r="F487" s="70" t="s">
        <v>80</v>
      </c>
      <c r="G487" s="70" t="s">
        <v>1733</v>
      </c>
      <c r="H487" s="10" t="s">
        <v>115</v>
      </c>
      <c r="I487" s="75" t="e" vm="617">
        <v>#VALUE!</v>
      </c>
    </row>
    <row r="488" spans="1:9" x14ac:dyDescent="0.4">
      <c r="A488" s="70" t="s">
        <v>107</v>
      </c>
      <c r="B488" s="70" t="s">
        <v>108</v>
      </c>
      <c r="C488" s="74">
        <v>5.2</v>
      </c>
      <c r="D488" s="70" t="s">
        <v>28</v>
      </c>
      <c r="E488" s="72">
        <v>20260101</v>
      </c>
      <c r="F488" s="70" t="s">
        <v>80</v>
      </c>
      <c r="G488" s="70" t="s">
        <v>1728</v>
      </c>
      <c r="H488" s="10" t="s">
        <v>107</v>
      </c>
      <c r="I488" s="75" t="e" vm="618">
        <v>#VALUE!</v>
      </c>
    </row>
    <row r="489" spans="1:9" x14ac:dyDescent="0.4">
      <c r="A489" s="70" t="s">
        <v>105</v>
      </c>
      <c r="B489" s="70" t="s">
        <v>106</v>
      </c>
      <c r="C489" s="74">
        <v>8.3000000000000007</v>
      </c>
      <c r="D489" s="70" t="s">
        <v>28</v>
      </c>
      <c r="E489" s="72">
        <v>20260101</v>
      </c>
      <c r="F489" s="70" t="s">
        <v>80</v>
      </c>
      <c r="G489" s="70" t="s">
        <v>1727</v>
      </c>
      <c r="H489" s="10" t="s">
        <v>105</v>
      </c>
      <c r="I489" s="75" t="e" vm="619">
        <v>#VALUE!</v>
      </c>
    </row>
    <row r="490" spans="1:9" x14ac:dyDescent="0.4">
      <c r="A490" s="70" t="s">
        <v>109</v>
      </c>
      <c r="B490" s="70" t="s">
        <v>110</v>
      </c>
      <c r="C490" s="74">
        <v>8.9499999999999993</v>
      </c>
      <c r="D490" s="70" t="s">
        <v>28</v>
      </c>
      <c r="E490" s="72">
        <v>20260101</v>
      </c>
      <c r="F490" s="70" t="s">
        <v>80</v>
      </c>
      <c r="G490" s="70" t="s">
        <v>1729</v>
      </c>
      <c r="H490" s="10" t="s">
        <v>109</v>
      </c>
      <c r="I490" s="75" t="e" vm="620">
        <v>#VALUE!</v>
      </c>
    </row>
    <row r="491" spans="1:9" x14ac:dyDescent="0.4">
      <c r="A491" s="70" t="s">
        <v>207</v>
      </c>
      <c r="B491" s="70" t="s">
        <v>208</v>
      </c>
      <c r="C491" s="74">
        <v>9.4</v>
      </c>
      <c r="D491" s="70" t="s">
        <v>28</v>
      </c>
      <c r="E491" s="72">
        <v>20260101</v>
      </c>
      <c r="F491" s="70" t="s">
        <v>80</v>
      </c>
      <c r="G491" s="70" t="s">
        <v>1735</v>
      </c>
      <c r="H491" s="10" t="s">
        <v>207</v>
      </c>
      <c r="I491" s="75" t="e" vm="621">
        <v>#VALUE!</v>
      </c>
    </row>
    <row r="492" spans="1:9" x14ac:dyDescent="0.4">
      <c r="A492" s="70" t="s">
        <v>95</v>
      </c>
      <c r="B492" s="70" t="s">
        <v>96</v>
      </c>
      <c r="C492" s="74">
        <v>9.4</v>
      </c>
      <c r="D492" s="70" t="s">
        <v>28</v>
      </c>
      <c r="E492" s="72">
        <v>20260101</v>
      </c>
      <c r="F492" s="70" t="s">
        <v>80</v>
      </c>
      <c r="G492" s="70" t="s">
        <v>1734</v>
      </c>
      <c r="H492" s="10" t="s">
        <v>95</v>
      </c>
      <c r="I492" s="75" t="e" vm="621">
        <v>#VALUE!</v>
      </c>
    </row>
    <row r="493" spans="1:9" x14ac:dyDescent="0.4">
      <c r="A493" s="70" t="s">
        <v>219</v>
      </c>
      <c r="B493" s="70" t="s">
        <v>220</v>
      </c>
      <c r="C493" s="74">
        <v>9.4</v>
      </c>
      <c r="D493" s="70" t="s">
        <v>28</v>
      </c>
      <c r="E493" s="72">
        <v>20260101</v>
      </c>
      <c r="F493" s="70" t="s">
        <v>80</v>
      </c>
      <c r="G493" s="70" t="s">
        <v>1736</v>
      </c>
      <c r="H493" s="10" t="s">
        <v>219</v>
      </c>
      <c r="I493" s="75" t="e" vm="622">
        <v>#VALUE!</v>
      </c>
    </row>
    <row r="494" spans="1:9" x14ac:dyDescent="0.4">
      <c r="A494" s="70" t="s">
        <v>165</v>
      </c>
      <c r="B494" s="70" t="s">
        <v>166</v>
      </c>
      <c r="C494" s="74">
        <v>5.2</v>
      </c>
      <c r="D494" s="70" t="s">
        <v>28</v>
      </c>
      <c r="E494" s="72">
        <v>20260101</v>
      </c>
      <c r="F494" s="70" t="s">
        <v>80</v>
      </c>
      <c r="G494" s="70" t="s">
        <v>1737</v>
      </c>
      <c r="H494" s="10" t="s">
        <v>165</v>
      </c>
      <c r="I494" s="75" t="e" vm="623">
        <v>#VALUE!</v>
      </c>
    </row>
    <row r="495" spans="1:9" x14ac:dyDescent="0.4">
      <c r="A495" s="70" t="s">
        <v>1929</v>
      </c>
      <c r="B495" s="70" t="s">
        <v>1916</v>
      </c>
      <c r="C495" s="74">
        <v>10.65</v>
      </c>
      <c r="D495" s="70" t="s">
        <v>28</v>
      </c>
      <c r="E495" s="72">
        <v>20260101</v>
      </c>
      <c r="F495" s="70" t="s">
        <v>80</v>
      </c>
      <c r="G495" s="70" t="s">
        <v>1921</v>
      </c>
      <c r="H495" s="70" t="s">
        <v>1929</v>
      </c>
      <c r="I495" s="75" t="e" vm="624">
        <v>#VALUE!</v>
      </c>
    </row>
    <row r="496" spans="1:9" x14ac:dyDescent="0.4">
      <c r="A496" s="70" t="s">
        <v>131</v>
      </c>
      <c r="B496" s="70" t="s">
        <v>132</v>
      </c>
      <c r="C496" s="74">
        <v>11</v>
      </c>
      <c r="D496" s="70" t="s">
        <v>28</v>
      </c>
      <c r="E496" s="72">
        <v>20260101</v>
      </c>
      <c r="F496" s="70" t="s">
        <v>80</v>
      </c>
      <c r="G496" s="70" t="s">
        <v>1742</v>
      </c>
      <c r="H496" s="10" t="s">
        <v>131</v>
      </c>
      <c r="I496" s="75" t="e" vm="625">
        <v>#VALUE!</v>
      </c>
    </row>
    <row r="497" spans="1:9" x14ac:dyDescent="0.4">
      <c r="A497" s="70" t="s">
        <v>127</v>
      </c>
      <c r="B497" s="70" t="s">
        <v>128</v>
      </c>
      <c r="C497" s="74">
        <v>10.7</v>
      </c>
      <c r="D497" s="70" t="s">
        <v>28</v>
      </c>
      <c r="E497" s="72">
        <v>20260101</v>
      </c>
      <c r="F497" s="70" t="s">
        <v>80</v>
      </c>
      <c r="G497" s="70" t="s">
        <v>1743</v>
      </c>
      <c r="H497" s="10" t="s">
        <v>127</v>
      </c>
      <c r="I497" s="75" t="e" vm="626">
        <v>#VALUE!</v>
      </c>
    </row>
    <row r="498" spans="1:9" x14ac:dyDescent="0.4">
      <c r="A498" s="70" t="s">
        <v>125</v>
      </c>
      <c r="B498" s="70" t="s">
        <v>126</v>
      </c>
      <c r="C498" s="74">
        <v>6.2</v>
      </c>
      <c r="D498" s="70" t="s">
        <v>28</v>
      </c>
      <c r="E498" s="72">
        <v>20260101</v>
      </c>
      <c r="F498" s="70" t="s">
        <v>80</v>
      </c>
      <c r="G498" s="70" t="s">
        <v>1741</v>
      </c>
      <c r="H498" s="10" t="s">
        <v>125</v>
      </c>
      <c r="I498" s="75" t="e" vm="627">
        <v>#VALUE!</v>
      </c>
    </row>
    <row r="499" spans="1:9" x14ac:dyDescent="0.4">
      <c r="A499" s="70" t="s">
        <v>129</v>
      </c>
      <c r="B499" s="70" t="s">
        <v>130</v>
      </c>
      <c r="C499" s="74">
        <v>10.7</v>
      </c>
      <c r="D499" s="70" t="s">
        <v>28</v>
      </c>
      <c r="E499" s="72">
        <v>20260101</v>
      </c>
      <c r="F499" s="70" t="s">
        <v>80</v>
      </c>
      <c r="G499" s="70" t="s">
        <v>1744</v>
      </c>
      <c r="H499" s="10" t="s">
        <v>129</v>
      </c>
      <c r="I499" s="75" t="e" vm="628">
        <v>#VALUE!</v>
      </c>
    </row>
    <row r="500" spans="1:9" x14ac:dyDescent="0.4">
      <c r="A500" s="70" t="s">
        <v>121</v>
      </c>
      <c r="B500" s="70" t="s">
        <v>122</v>
      </c>
      <c r="C500" s="74">
        <v>6.2</v>
      </c>
      <c r="D500" s="70" t="s">
        <v>28</v>
      </c>
      <c r="E500" s="72">
        <v>20260101</v>
      </c>
      <c r="F500" s="70" t="s">
        <v>80</v>
      </c>
      <c r="G500" s="70" t="s">
        <v>1739</v>
      </c>
      <c r="H500" s="10" t="s">
        <v>121</v>
      </c>
      <c r="I500" s="75" t="e" vm="629">
        <v>#VALUE!</v>
      </c>
    </row>
    <row r="501" spans="1:9" x14ac:dyDescent="0.4">
      <c r="A501" s="70" t="s">
        <v>119</v>
      </c>
      <c r="B501" s="70" t="s">
        <v>120</v>
      </c>
      <c r="C501" s="74">
        <v>10</v>
      </c>
      <c r="D501" s="70" t="s">
        <v>28</v>
      </c>
      <c r="E501" s="72">
        <v>20260101</v>
      </c>
      <c r="F501" s="70" t="s">
        <v>80</v>
      </c>
      <c r="G501" s="70" t="s">
        <v>1738</v>
      </c>
      <c r="H501" s="10" t="s">
        <v>119</v>
      </c>
      <c r="I501" s="75" t="e" vm="630">
        <v>#VALUE!</v>
      </c>
    </row>
    <row r="502" spans="1:9" x14ac:dyDescent="0.4">
      <c r="A502" s="70" t="s">
        <v>123</v>
      </c>
      <c r="B502" s="70" t="s">
        <v>124</v>
      </c>
      <c r="C502" s="74">
        <v>10.7</v>
      </c>
      <c r="D502" s="70" t="s">
        <v>28</v>
      </c>
      <c r="E502" s="72">
        <v>20260101</v>
      </c>
      <c r="F502" s="70" t="s">
        <v>80</v>
      </c>
      <c r="G502" s="70" t="s">
        <v>1740</v>
      </c>
      <c r="H502" s="10" t="s">
        <v>123</v>
      </c>
      <c r="I502" s="75" t="e" vm="631">
        <v>#VALUE!</v>
      </c>
    </row>
    <row r="503" spans="1:9" x14ac:dyDescent="0.4">
      <c r="A503" s="70" t="s">
        <v>209</v>
      </c>
      <c r="B503" s="70" t="s">
        <v>210</v>
      </c>
      <c r="C503" s="74">
        <v>10.4</v>
      </c>
      <c r="D503" s="70" t="s">
        <v>28</v>
      </c>
      <c r="E503" s="72">
        <v>20260101</v>
      </c>
      <c r="F503" s="70" t="s">
        <v>80</v>
      </c>
      <c r="G503" s="70" t="s">
        <v>1746</v>
      </c>
      <c r="H503" s="10" t="s">
        <v>209</v>
      </c>
      <c r="I503" s="75" t="e" vm="632">
        <v>#VALUE!</v>
      </c>
    </row>
    <row r="504" spans="1:9" x14ac:dyDescent="0.4">
      <c r="A504" s="70" t="s">
        <v>97</v>
      </c>
      <c r="B504" s="70" t="s">
        <v>98</v>
      </c>
      <c r="C504" s="74">
        <v>10.4</v>
      </c>
      <c r="D504" s="70" t="s">
        <v>28</v>
      </c>
      <c r="E504" s="72">
        <v>20260101</v>
      </c>
      <c r="F504" s="70" t="s">
        <v>80</v>
      </c>
      <c r="G504" s="70" t="s">
        <v>1745</v>
      </c>
      <c r="H504" s="10" t="s">
        <v>97</v>
      </c>
      <c r="I504" s="75" t="e" vm="633">
        <v>#VALUE!</v>
      </c>
    </row>
    <row r="505" spans="1:9" x14ac:dyDescent="0.4">
      <c r="A505" s="70" t="s">
        <v>221</v>
      </c>
      <c r="B505" s="70" t="s">
        <v>222</v>
      </c>
      <c r="C505" s="74">
        <v>10.4</v>
      </c>
      <c r="D505" s="70" t="s">
        <v>28</v>
      </c>
      <c r="E505" s="72">
        <v>20260101</v>
      </c>
      <c r="F505" s="70" t="s">
        <v>80</v>
      </c>
      <c r="G505" s="70" t="s">
        <v>1747</v>
      </c>
      <c r="H505" s="10" t="s">
        <v>221</v>
      </c>
      <c r="I505" s="75" t="e" vm="634">
        <v>#VALUE!</v>
      </c>
    </row>
    <row r="506" spans="1:9" x14ac:dyDescent="0.4">
      <c r="A506" s="70" t="s">
        <v>167</v>
      </c>
      <c r="B506" s="70" t="s">
        <v>168</v>
      </c>
      <c r="C506" s="74">
        <v>5.2</v>
      </c>
      <c r="D506" s="70" t="s">
        <v>28</v>
      </c>
      <c r="E506" s="72">
        <v>20260101</v>
      </c>
      <c r="F506" s="70" t="s">
        <v>80</v>
      </c>
      <c r="G506" s="70" t="s">
        <v>1748</v>
      </c>
      <c r="H506" s="10" t="s">
        <v>167</v>
      </c>
      <c r="I506" s="75" t="e" vm="635">
        <v>#VALUE!</v>
      </c>
    </row>
    <row r="507" spans="1:9" x14ac:dyDescent="0.4">
      <c r="A507" s="70" t="s">
        <v>1930</v>
      </c>
      <c r="B507" s="70" t="s">
        <v>1917</v>
      </c>
      <c r="C507" s="74">
        <v>10.65</v>
      </c>
      <c r="D507" s="70" t="s">
        <v>28</v>
      </c>
      <c r="E507" s="72">
        <v>20260101</v>
      </c>
      <c r="F507" s="70" t="s">
        <v>80</v>
      </c>
      <c r="G507" s="70" t="s">
        <v>1920</v>
      </c>
      <c r="H507" s="70" t="s">
        <v>1930</v>
      </c>
      <c r="I507" s="75" t="e" vm="636">
        <v>#VALUE!</v>
      </c>
    </row>
    <row r="508" spans="1:9" x14ac:dyDescent="0.4">
      <c r="A508" s="70" t="s">
        <v>145</v>
      </c>
      <c r="B508" s="70" t="s">
        <v>146</v>
      </c>
      <c r="C508" s="74">
        <v>11</v>
      </c>
      <c r="D508" s="70" t="s">
        <v>28</v>
      </c>
      <c r="E508" s="72">
        <v>20260101</v>
      </c>
      <c r="F508" s="70" t="s">
        <v>80</v>
      </c>
      <c r="G508" s="70" t="s">
        <v>1753</v>
      </c>
      <c r="H508" s="10" t="s">
        <v>145</v>
      </c>
      <c r="I508" s="75" t="e" vm="637">
        <v>#VALUE!</v>
      </c>
    </row>
    <row r="509" spans="1:9" x14ac:dyDescent="0.4">
      <c r="A509" s="70" t="s">
        <v>141</v>
      </c>
      <c r="B509" s="70" t="s">
        <v>142</v>
      </c>
      <c r="C509" s="74">
        <v>10.7</v>
      </c>
      <c r="D509" s="70" t="s">
        <v>28</v>
      </c>
      <c r="E509" s="72">
        <v>20260101</v>
      </c>
      <c r="F509" s="70" t="s">
        <v>80</v>
      </c>
      <c r="G509" s="70" t="s">
        <v>1754</v>
      </c>
      <c r="H509" s="10" t="s">
        <v>141</v>
      </c>
      <c r="I509" s="75" t="e" vm="638">
        <v>#VALUE!</v>
      </c>
    </row>
    <row r="510" spans="1:9" x14ac:dyDescent="0.4">
      <c r="A510" s="70" t="s">
        <v>139</v>
      </c>
      <c r="B510" s="70" t="s">
        <v>140</v>
      </c>
      <c r="C510" s="74">
        <v>6.2</v>
      </c>
      <c r="D510" s="70" t="s">
        <v>28</v>
      </c>
      <c r="E510" s="72">
        <v>20260101</v>
      </c>
      <c r="F510" s="70" t="s">
        <v>80</v>
      </c>
      <c r="G510" s="70" t="s">
        <v>1752</v>
      </c>
      <c r="H510" s="10" t="s">
        <v>139</v>
      </c>
      <c r="I510" s="75" t="e" vm="639">
        <v>#VALUE!</v>
      </c>
    </row>
    <row r="511" spans="1:9" x14ac:dyDescent="0.4">
      <c r="A511" s="70" t="s">
        <v>143</v>
      </c>
      <c r="B511" s="70" t="s">
        <v>144</v>
      </c>
      <c r="C511" s="74">
        <v>10.7</v>
      </c>
      <c r="D511" s="70" t="s">
        <v>28</v>
      </c>
      <c r="E511" s="72">
        <v>20260101</v>
      </c>
      <c r="F511" s="70" t="s">
        <v>80</v>
      </c>
      <c r="G511" s="70" t="s">
        <v>1755</v>
      </c>
      <c r="H511" s="10" t="s">
        <v>143</v>
      </c>
      <c r="I511" s="75" t="e" vm="640">
        <v>#VALUE!</v>
      </c>
    </row>
    <row r="512" spans="1:9" x14ac:dyDescent="0.4">
      <c r="A512" s="70" t="s">
        <v>135</v>
      </c>
      <c r="B512" s="70" t="s">
        <v>136</v>
      </c>
      <c r="C512" s="74">
        <v>6.2</v>
      </c>
      <c r="D512" s="70" t="s">
        <v>28</v>
      </c>
      <c r="E512" s="72">
        <v>20260101</v>
      </c>
      <c r="F512" s="70" t="s">
        <v>80</v>
      </c>
      <c r="G512" s="70" t="s">
        <v>1750</v>
      </c>
      <c r="H512" s="10" t="s">
        <v>135</v>
      </c>
      <c r="I512" s="75" t="e" vm="641">
        <v>#VALUE!</v>
      </c>
    </row>
    <row r="513" spans="1:9" x14ac:dyDescent="0.4">
      <c r="A513" s="70" t="s">
        <v>133</v>
      </c>
      <c r="B513" s="70" t="s">
        <v>134</v>
      </c>
      <c r="C513" s="74">
        <v>10</v>
      </c>
      <c r="D513" s="70" t="s">
        <v>28</v>
      </c>
      <c r="E513" s="72">
        <v>20260101</v>
      </c>
      <c r="F513" s="70" t="s">
        <v>80</v>
      </c>
      <c r="G513" s="70" t="s">
        <v>1749</v>
      </c>
      <c r="H513" s="10" t="s">
        <v>133</v>
      </c>
      <c r="I513" s="75" t="e" vm="642">
        <v>#VALUE!</v>
      </c>
    </row>
    <row r="514" spans="1:9" x14ac:dyDescent="0.4">
      <c r="A514" s="70" t="s">
        <v>137</v>
      </c>
      <c r="B514" s="70" t="s">
        <v>138</v>
      </c>
      <c r="C514" s="74">
        <v>10.7</v>
      </c>
      <c r="D514" s="70" t="s">
        <v>28</v>
      </c>
      <c r="E514" s="72">
        <v>20260101</v>
      </c>
      <c r="F514" s="70" t="s">
        <v>80</v>
      </c>
      <c r="G514" s="70" t="s">
        <v>1751</v>
      </c>
      <c r="H514" s="10" t="s">
        <v>137</v>
      </c>
      <c r="I514" s="75" t="e" vm="643">
        <v>#VALUE!</v>
      </c>
    </row>
    <row r="515" spans="1:9" x14ac:dyDescent="0.4">
      <c r="A515" s="70" t="s">
        <v>211</v>
      </c>
      <c r="B515" s="70" t="s">
        <v>212</v>
      </c>
      <c r="C515" s="74">
        <v>10.4</v>
      </c>
      <c r="D515" s="70" t="s">
        <v>28</v>
      </c>
      <c r="E515" s="72">
        <v>20260101</v>
      </c>
      <c r="F515" s="70" t="s">
        <v>80</v>
      </c>
      <c r="G515" s="70" t="s">
        <v>1757</v>
      </c>
      <c r="H515" s="10" t="s">
        <v>211</v>
      </c>
      <c r="I515" s="75" t="e" vm="644">
        <v>#VALUE!</v>
      </c>
    </row>
    <row r="516" spans="1:9" x14ac:dyDescent="0.4">
      <c r="A516" s="70" t="s">
        <v>99</v>
      </c>
      <c r="B516" s="70" t="s">
        <v>100</v>
      </c>
      <c r="C516" s="74">
        <v>10.4</v>
      </c>
      <c r="D516" s="70" t="s">
        <v>28</v>
      </c>
      <c r="E516" s="72">
        <v>20260101</v>
      </c>
      <c r="F516" s="70" t="s">
        <v>80</v>
      </c>
      <c r="G516" s="70" t="s">
        <v>1756</v>
      </c>
      <c r="H516" s="10" t="s">
        <v>99</v>
      </c>
      <c r="I516" s="75" t="e" vm="645">
        <v>#VALUE!</v>
      </c>
    </row>
    <row r="517" spans="1:9" x14ac:dyDescent="0.4">
      <c r="A517" s="70" t="s">
        <v>223</v>
      </c>
      <c r="B517" s="70" t="s">
        <v>224</v>
      </c>
      <c r="C517" s="74">
        <v>10.4</v>
      </c>
      <c r="D517" s="70" t="s">
        <v>28</v>
      </c>
      <c r="E517" s="72">
        <v>20260101</v>
      </c>
      <c r="F517" s="70" t="s">
        <v>80</v>
      </c>
      <c r="G517" s="70" t="s">
        <v>1758</v>
      </c>
      <c r="H517" s="10" t="s">
        <v>223</v>
      </c>
      <c r="I517" s="75" t="e" vm="646">
        <v>#VALUE!</v>
      </c>
    </row>
    <row r="518" spans="1:9" x14ac:dyDescent="0.4">
      <c r="A518" s="70" t="s">
        <v>169</v>
      </c>
      <c r="B518" s="70" t="s">
        <v>170</v>
      </c>
      <c r="C518" s="74">
        <v>5.2</v>
      </c>
      <c r="D518" s="70" t="s">
        <v>28</v>
      </c>
      <c r="E518" s="72">
        <v>20260101</v>
      </c>
      <c r="F518" s="70" t="s">
        <v>80</v>
      </c>
      <c r="G518" s="70" t="s">
        <v>1759</v>
      </c>
      <c r="H518" s="10" t="s">
        <v>169</v>
      </c>
      <c r="I518" s="75" t="e" vm="647">
        <v>#VALUE!</v>
      </c>
    </row>
    <row r="519" spans="1:9" x14ac:dyDescent="0.4">
      <c r="A519" s="70" t="s">
        <v>1931</v>
      </c>
      <c r="B519" s="70" t="s">
        <v>1918</v>
      </c>
      <c r="C519" s="74">
        <v>10.65</v>
      </c>
      <c r="D519" s="70" t="s">
        <v>28</v>
      </c>
      <c r="E519" s="72">
        <v>20260101</v>
      </c>
      <c r="F519" s="70" t="s">
        <v>80</v>
      </c>
      <c r="G519" s="70" t="s">
        <v>1919</v>
      </c>
      <c r="H519" s="70" t="s">
        <v>1931</v>
      </c>
      <c r="I519" s="75" t="e" vm="648">
        <v>#VALUE!</v>
      </c>
    </row>
    <row r="520" spans="1:9" x14ac:dyDescent="0.4">
      <c r="A520" s="70" t="s">
        <v>159</v>
      </c>
      <c r="B520" s="70" t="s">
        <v>160</v>
      </c>
      <c r="C520" s="74">
        <v>11</v>
      </c>
      <c r="D520" s="70" t="s">
        <v>28</v>
      </c>
      <c r="E520" s="72">
        <v>20260101</v>
      </c>
      <c r="F520" s="70" t="s">
        <v>80</v>
      </c>
      <c r="G520" s="70" t="s">
        <v>1764</v>
      </c>
      <c r="H520" s="10" t="s">
        <v>159</v>
      </c>
      <c r="I520" s="75" t="e" vm="649">
        <v>#VALUE!</v>
      </c>
    </row>
    <row r="521" spans="1:9" x14ac:dyDescent="0.4">
      <c r="A521" s="70" t="s">
        <v>155</v>
      </c>
      <c r="B521" s="70" t="s">
        <v>156</v>
      </c>
      <c r="C521" s="74">
        <v>10.7</v>
      </c>
      <c r="D521" s="70" t="s">
        <v>28</v>
      </c>
      <c r="E521" s="72">
        <v>20260101</v>
      </c>
      <c r="F521" s="70" t="s">
        <v>80</v>
      </c>
      <c r="G521" s="70" t="s">
        <v>1765</v>
      </c>
      <c r="H521" s="10" t="s">
        <v>155</v>
      </c>
      <c r="I521" s="75" t="e" vm="650">
        <v>#VALUE!</v>
      </c>
    </row>
    <row r="522" spans="1:9" x14ac:dyDescent="0.4">
      <c r="A522" s="70" t="s">
        <v>153</v>
      </c>
      <c r="B522" s="70" t="s">
        <v>154</v>
      </c>
      <c r="C522" s="74">
        <v>6.2</v>
      </c>
      <c r="D522" s="70" t="s">
        <v>28</v>
      </c>
      <c r="E522" s="72">
        <v>20260101</v>
      </c>
      <c r="F522" s="70" t="s">
        <v>80</v>
      </c>
      <c r="G522" s="70" t="s">
        <v>1763</v>
      </c>
      <c r="H522" s="10" t="s">
        <v>153</v>
      </c>
      <c r="I522" s="75" t="e" vm="651">
        <v>#VALUE!</v>
      </c>
    </row>
    <row r="523" spans="1:9" x14ac:dyDescent="0.4">
      <c r="A523" s="70" t="s">
        <v>157</v>
      </c>
      <c r="B523" s="70" t="s">
        <v>158</v>
      </c>
      <c r="C523" s="74">
        <v>10.7</v>
      </c>
      <c r="D523" s="70" t="s">
        <v>28</v>
      </c>
      <c r="E523" s="72">
        <v>20260101</v>
      </c>
      <c r="F523" s="70" t="s">
        <v>80</v>
      </c>
      <c r="G523" s="70" t="s">
        <v>1766</v>
      </c>
      <c r="H523" s="10" t="s">
        <v>157</v>
      </c>
      <c r="I523" s="75" t="e" vm="652">
        <v>#VALUE!</v>
      </c>
    </row>
    <row r="524" spans="1:9" x14ac:dyDescent="0.4">
      <c r="A524" s="70" t="s">
        <v>149</v>
      </c>
      <c r="B524" s="70" t="s">
        <v>150</v>
      </c>
      <c r="C524" s="74">
        <v>6.2</v>
      </c>
      <c r="D524" s="70" t="s">
        <v>28</v>
      </c>
      <c r="E524" s="72">
        <v>20260101</v>
      </c>
      <c r="F524" s="70" t="s">
        <v>80</v>
      </c>
      <c r="G524" s="70" t="s">
        <v>1761</v>
      </c>
      <c r="H524" s="10" t="s">
        <v>149</v>
      </c>
      <c r="I524" s="75" t="e" vm="653">
        <v>#VALUE!</v>
      </c>
    </row>
    <row r="525" spans="1:9" x14ac:dyDescent="0.4">
      <c r="A525" s="70" t="s">
        <v>147</v>
      </c>
      <c r="B525" s="70" t="s">
        <v>148</v>
      </c>
      <c r="C525" s="74">
        <v>10</v>
      </c>
      <c r="D525" s="70" t="s">
        <v>28</v>
      </c>
      <c r="E525" s="72">
        <v>20260101</v>
      </c>
      <c r="F525" s="70" t="s">
        <v>80</v>
      </c>
      <c r="G525" s="70" t="s">
        <v>1760</v>
      </c>
      <c r="H525" s="10" t="s">
        <v>147</v>
      </c>
      <c r="I525" s="75" t="e" vm="654">
        <v>#VALUE!</v>
      </c>
    </row>
    <row r="526" spans="1:9" x14ac:dyDescent="0.4">
      <c r="A526" s="70" t="s">
        <v>151</v>
      </c>
      <c r="B526" s="70" t="s">
        <v>152</v>
      </c>
      <c r="C526" s="74">
        <v>10.7</v>
      </c>
      <c r="D526" s="70" t="s">
        <v>28</v>
      </c>
      <c r="E526" s="72">
        <v>20260101</v>
      </c>
      <c r="F526" s="70" t="s">
        <v>80</v>
      </c>
      <c r="G526" s="70" t="s">
        <v>1762</v>
      </c>
      <c r="H526" s="10" t="s">
        <v>151</v>
      </c>
      <c r="I526" s="75" t="e" vm="655">
        <v>#VALUE!</v>
      </c>
    </row>
    <row r="527" spans="1:9" x14ac:dyDescent="0.4">
      <c r="A527" s="70" t="s">
        <v>213</v>
      </c>
      <c r="B527" s="70" t="s">
        <v>214</v>
      </c>
      <c r="C527" s="74">
        <v>10.4</v>
      </c>
      <c r="D527" s="70" t="s">
        <v>28</v>
      </c>
      <c r="E527" s="72">
        <v>20260101</v>
      </c>
      <c r="F527" s="70" t="s">
        <v>80</v>
      </c>
      <c r="G527" s="70" t="s">
        <v>1768</v>
      </c>
      <c r="H527" s="10" t="s">
        <v>213</v>
      </c>
      <c r="I527" s="75" t="e" vm="656">
        <v>#VALUE!</v>
      </c>
    </row>
    <row r="528" spans="1:9" x14ac:dyDescent="0.4">
      <c r="A528" s="70" t="s">
        <v>101</v>
      </c>
      <c r="B528" s="70" t="s">
        <v>102</v>
      </c>
      <c r="C528" s="74">
        <v>10.4</v>
      </c>
      <c r="D528" s="70" t="s">
        <v>28</v>
      </c>
      <c r="E528" s="72">
        <v>20260101</v>
      </c>
      <c r="F528" s="70" t="s">
        <v>80</v>
      </c>
      <c r="G528" s="70" t="s">
        <v>1767</v>
      </c>
      <c r="H528" s="10" t="s">
        <v>101</v>
      </c>
      <c r="I528" s="75" t="e" vm="657">
        <v>#VALUE!</v>
      </c>
    </row>
    <row r="529" spans="1:9" x14ac:dyDescent="0.4">
      <c r="A529" s="70" t="s">
        <v>225</v>
      </c>
      <c r="B529" s="70" t="s">
        <v>226</v>
      </c>
      <c r="C529" s="74">
        <v>10.4</v>
      </c>
      <c r="D529" s="70" t="s">
        <v>28</v>
      </c>
      <c r="E529" s="72">
        <v>20260101</v>
      </c>
      <c r="F529" s="70" t="s">
        <v>80</v>
      </c>
      <c r="G529" s="70" t="s">
        <v>1769</v>
      </c>
      <c r="H529" s="10" t="s">
        <v>225</v>
      </c>
      <c r="I529" s="75" t="e" vm="658">
        <v>#VALUE!</v>
      </c>
    </row>
    <row r="530" spans="1:9" x14ac:dyDescent="0.4">
      <c r="A530" s="70" t="s">
        <v>1030</v>
      </c>
      <c r="B530" s="70" t="s">
        <v>1031</v>
      </c>
      <c r="C530" s="74">
        <v>292</v>
      </c>
      <c r="D530" s="70" t="s">
        <v>28</v>
      </c>
      <c r="E530" s="72">
        <v>20260101</v>
      </c>
      <c r="F530" s="70" t="s">
        <v>966</v>
      </c>
      <c r="G530" s="70" t="s">
        <v>1032</v>
      </c>
      <c r="H530" s="10" t="s">
        <v>1030</v>
      </c>
      <c r="I530" s="75" t="e" vm="659">
        <v>#VALUE!</v>
      </c>
    </row>
    <row r="531" spans="1:9" x14ac:dyDescent="0.4">
      <c r="A531" s="70" t="s">
        <v>1033</v>
      </c>
      <c r="B531" s="70" t="s">
        <v>1034</v>
      </c>
      <c r="C531" s="74">
        <v>349</v>
      </c>
      <c r="D531" s="70" t="s">
        <v>28</v>
      </c>
      <c r="E531" s="72">
        <v>20260101</v>
      </c>
      <c r="F531" s="70" t="s">
        <v>966</v>
      </c>
      <c r="G531" s="70" t="s">
        <v>1035</v>
      </c>
      <c r="H531" s="10" t="s">
        <v>1033</v>
      </c>
      <c r="I531" s="75" t="e" vm="660">
        <v>#VALUE!</v>
      </c>
    </row>
    <row r="532" spans="1:9" x14ac:dyDescent="0.4">
      <c r="A532" s="70" t="s">
        <v>1036</v>
      </c>
      <c r="B532" s="70" t="s">
        <v>1037</v>
      </c>
      <c r="C532" s="74">
        <v>372</v>
      </c>
      <c r="D532" s="70" t="s">
        <v>28</v>
      </c>
      <c r="E532" s="72">
        <v>20260101</v>
      </c>
      <c r="F532" s="70" t="s">
        <v>966</v>
      </c>
      <c r="G532" s="70" t="s">
        <v>1038</v>
      </c>
      <c r="H532" s="10" t="s">
        <v>1036</v>
      </c>
      <c r="I532" s="75" t="e" vm="661">
        <v>#VALUE!</v>
      </c>
    </row>
    <row r="533" spans="1:9" x14ac:dyDescent="0.4">
      <c r="A533" s="70" t="s">
        <v>1093</v>
      </c>
      <c r="B533" s="70" t="s">
        <v>1094</v>
      </c>
      <c r="C533" s="74">
        <v>699</v>
      </c>
      <c r="D533" s="70" t="s">
        <v>28</v>
      </c>
      <c r="E533" s="72">
        <v>20260101</v>
      </c>
      <c r="F533" s="70" t="s">
        <v>80</v>
      </c>
      <c r="G533" s="70" t="s">
        <v>1095</v>
      </c>
      <c r="H533" s="10" t="s">
        <v>1093</v>
      </c>
      <c r="I533" s="75" t="e" vm="662">
        <v>#VALUE!</v>
      </c>
    </row>
    <row r="534" spans="1:9" x14ac:dyDescent="0.4">
      <c r="A534" s="70" t="s">
        <v>1096</v>
      </c>
      <c r="B534" s="70" t="s">
        <v>1097</v>
      </c>
      <c r="C534" s="74">
        <v>699</v>
      </c>
      <c r="D534" s="70" t="s">
        <v>28</v>
      </c>
      <c r="E534" s="72">
        <v>20260101</v>
      </c>
      <c r="F534" s="70" t="s">
        <v>80</v>
      </c>
      <c r="G534" s="70" t="s">
        <v>1098</v>
      </c>
      <c r="H534" s="10" t="s">
        <v>1096</v>
      </c>
      <c r="I534" s="75" t="e" vm="663">
        <v>#VALUE!</v>
      </c>
    </row>
    <row r="535" spans="1:9" x14ac:dyDescent="0.4">
      <c r="A535" s="70" t="s">
        <v>1042</v>
      </c>
      <c r="B535" s="70" t="s">
        <v>1043</v>
      </c>
      <c r="C535" s="74">
        <v>168</v>
      </c>
      <c r="D535" s="70" t="s">
        <v>28</v>
      </c>
      <c r="E535" s="72">
        <v>20260101</v>
      </c>
      <c r="F535" s="70" t="s">
        <v>966</v>
      </c>
      <c r="G535" s="70" t="s">
        <v>1044</v>
      </c>
      <c r="H535" s="10" t="s">
        <v>1042</v>
      </c>
      <c r="I535" s="75" t="e" vm="664">
        <v>#VALUE!</v>
      </c>
    </row>
    <row r="536" spans="1:9" x14ac:dyDescent="0.4">
      <c r="A536" s="70" t="s">
        <v>1045</v>
      </c>
      <c r="B536" s="70" t="s">
        <v>1046</v>
      </c>
      <c r="C536" s="74">
        <v>97.6</v>
      </c>
      <c r="D536" s="70" t="s">
        <v>28</v>
      </c>
      <c r="E536" s="72">
        <v>20260101</v>
      </c>
      <c r="F536" s="70" t="s">
        <v>966</v>
      </c>
      <c r="G536" s="70" t="s">
        <v>1047</v>
      </c>
      <c r="H536" s="10" t="s">
        <v>1045</v>
      </c>
      <c r="I536" s="75" t="e" vm="665">
        <v>#VALUE!</v>
      </c>
    </row>
    <row r="537" spans="1:9" x14ac:dyDescent="0.4">
      <c r="A537" s="70" t="s">
        <v>1027</v>
      </c>
      <c r="B537" s="70" t="s">
        <v>1028</v>
      </c>
      <c r="C537" s="74">
        <v>298</v>
      </c>
      <c r="D537" s="70" t="s">
        <v>28</v>
      </c>
      <c r="E537" s="72">
        <v>20260101</v>
      </c>
      <c r="F537" s="70" t="s">
        <v>966</v>
      </c>
      <c r="G537" s="70" t="s">
        <v>1029</v>
      </c>
      <c r="H537" s="10" t="s">
        <v>1027</v>
      </c>
      <c r="I537" s="75" t="e" vm="666">
        <v>#VALUE!</v>
      </c>
    </row>
    <row r="538" spans="1:9" x14ac:dyDescent="0.4">
      <c r="A538" s="70" t="s">
        <v>1062</v>
      </c>
      <c r="B538" s="70" t="s">
        <v>1063</v>
      </c>
      <c r="C538" s="74">
        <v>342</v>
      </c>
      <c r="D538" s="70" t="s">
        <v>28</v>
      </c>
      <c r="E538" s="72">
        <v>20260101</v>
      </c>
      <c r="F538" s="70" t="s">
        <v>80</v>
      </c>
      <c r="G538" s="70" t="s">
        <v>1064</v>
      </c>
      <c r="H538" s="10" t="s">
        <v>1062</v>
      </c>
      <c r="I538" s="75" t="e" vm="667">
        <v>#VALUE!</v>
      </c>
    </row>
    <row r="539" spans="1:9" x14ac:dyDescent="0.4">
      <c r="A539" s="70" t="s">
        <v>1056</v>
      </c>
      <c r="B539" s="70" t="s">
        <v>1057</v>
      </c>
      <c r="C539" s="74">
        <v>342</v>
      </c>
      <c r="D539" s="70" t="s">
        <v>28</v>
      </c>
      <c r="E539" s="72">
        <v>20260101</v>
      </c>
      <c r="F539" s="70" t="s">
        <v>80</v>
      </c>
      <c r="G539" s="70" t="s">
        <v>1058</v>
      </c>
      <c r="H539" s="10" t="s">
        <v>1056</v>
      </c>
      <c r="I539" s="75" t="e" vm="668">
        <v>#VALUE!</v>
      </c>
    </row>
    <row r="540" spans="1:9" x14ac:dyDescent="0.4">
      <c r="A540" s="70" t="s">
        <v>921</v>
      </c>
      <c r="B540" s="70" t="s">
        <v>922</v>
      </c>
      <c r="C540" s="74">
        <v>38.1</v>
      </c>
      <c r="D540" s="70" t="s">
        <v>28</v>
      </c>
      <c r="E540" s="72">
        <v>20260101</v>
      </c>
      <c r="F540" s="70" t="s">
        <v>80</v>
      </c>
      <c r="G540" s="70" t="s">
        <v>1770</v>
      </c>
      <c r="H540" s="10" t="s">
        <v>921</v>
      </c>
      <c r="I540" s="75" t="e" vm="669">
        <v>#VALUE!</v>
      </c>
    </row>
    <row r="541" spans="1:9" x14ac:dyDescent="0.4">
      <c r="A541" s="70" t="s">
        <v>899</v>
      </c>
      <c r="B541" s="70" t="s">
        <v>900</v>
      </c>
      <c r="C541" s="74">
        <v>26</v>
      </c>
      <c r="D541" s="70" t="s">
        <v>28</v>
      </c>
      <c r="E541" s="72">
        <v>20260101</v>
      </c>
      <c r="F541" s="70" t="s">
        <v>80</v>
      </c>
      <c r="G541" s="70" t="s">
        <v>1771</v>
      </c>
      <c r="H541" s="10" t="s">
        <v>899</v>
      </c>
      <c r="I541" s="75" t="e" vm="670">
        <v>#VALUE!</v>
      </c>
    </row>
    <row r="542" spans="1:9" x14ac:dyDescent="0.4">
      <c r="A542" s="70" t="s">
        <v>917</v>
      </c>
      <c r="B542" s="70" t="s">
        <v>918</v>
      </c>
      <c r="C542" s="74">
        <v>38.1</v>
      </c>
      <c r="D542" s="70" t="s">
        <v>28</v>
      </c>
      <c r="E542" s="72">
        <v>20260101</v>
      </c>
      <c r="F542" s="70" t="s">
        <v>80</v>
      </c>
      <c r="G542" s="70" t="s">
        <v>1772</v>
      </c>
      <c r="H542" s="10" t="s">
        <v>917</v>
      </c>
      <c r="I542" s="75" t="e" vm="671">
        <v>#VALUE!</v>
      </c>
    </row>
    <row r="543" spans="1:9" x14ac:dyDescent="0.4">
      <c r="A543" s="70" t="s">
        <v>919</v>
      </c>
      <c r="B543" s="70" t="s">
        <v>920</v>
      </c>
      <c r="C543" s="74">
        <v>38.1</v>
      </c>
      <c r="D543" s="70" t="s">
        <v>28</v>
      </c>
      <c r="E543" s="72">
        <v>20260101</v>
      </c>
      <c r="F543" s="70" t="s">
        <v>80</v>
      </c>
      <c r="G543" s="70" t="s">
        <v>1773</v>
      </c>
      <c r="H543" s="10" t="s">
        <v>919</v>
      </c>
      <c r="I543" s="75" t="e" vm="672">
        <v>#VALUE!</v>
      </c>
    </row>
    <row r="544" spans="1:9" x14ac:dyDescent="0.4">
      <c r="A544" s="70" t="s">
        <v>71</v>
      </c>
      <c r="B544" s="70" t="s">
        <v>72</v>
      </c>
      <c r="C544" s="74">
        <v>443</v>
      </c>
      <c r="D544" s="70" t="s">
        <v>28</v>
      </c>
      <c r="E544" s="72">
        <v>20260101</v>
      </c>
      <c r="F544" s="70" t="s">
        <v>55</v>
      </c>
      <c r="G544" s="70" t="s">
        <v>73</v>
      </c>
      <c r="H544" s="10" t="s">
        <v>71</v>
      </c>
      <c r="I544" s="75" t="e" vm="673">
        <v>#VALUE!</v>
      </c>
    </row>
    <row r="545" spans="1:9" x14ac:dyDescent="0.4">
      <c r="A545" s="70" t="s">
        <v>65</v>
      </c>
      <c r="B545" s="70" t="s">
        <v>66</v>
      </c>
      <c r="C545" s="74">
        <v>258</v>
      </c>
      <c r="D545" s="70" t="s">
        <v>28</v>
      </c>
      <c r="E545" s="72">
        <v>20260101</v>
      </c>
      <c r="F545" s="70" t="s">
        <v>55</v>
      </c>
      <c r="G545" s="70" t="s">
        <v>67</v>
      </c>
      <c r="H545" s="10" t="s">
        <v>65</v>
      </c>
      <c r="I545" s="75" t="e" vm="674">
        <v>#VALUE!</v>
      </c>
    </row>
    <row r="546" spans="1:9" x14ac:dyDescent="0.4">
      <c r="A546" s="70" t="s">
        <v>68</v>
      </c>
      <c r="B546" s="70" t="s">
        <v>69</v>
      </c>
      <c r="C546" s="74">
        <v>357</v>
      </c>
      <c r="D546" s="70" t="s">
        <v>28</v>
      </c>
      <c r="E546" s="72">
        <v>20260101</v>
      </c>
      <c r="F546" s="70" t="s">
        <v>55</v>
      </c>
      <c r="G546" s="70" t="s">
        <v>70</v>
      </c>
      <c r="H546" s="10" t="s">
        <v>68</v>
      </c>
      <c r="I546" s="75" t="e" vm="675">
        <v>#VALUE!</v>
      </c>
    </row>
    <row r="547" spans="1:9" x14ac:dyDescent="0.4">
      <c r="A547" s="70" t="s">
        <v>962</v>
      </c>
      <c r="B547" s="70" t="s">
        <v>963</v>
      </c>
      <c r="C547" s="74">
        <v>89.5</v>
      </c>
      <c r="D547" s="70" t="s">
        <v>28</v>
      </c>
      <c r="E547" s="72">
        <v>20260101</v>
      </c>
      <c r="F547" s="70" t="s">
        <v>231</v>
      </c>
      <c r="G547" s="70" t="s">
        <v>964</v>
      </c>
      <c r="H547" s="10" t="s">
        <v>962</v>
      </c>
      <c r="I547" s="75" t="e" vm="676">
        <v>#VALUE!</v>
      </c>
    </row>
    <row r="548" spans="1:9" x14ac:dyDescent="0.4">
      <c r="A548" s="70" t="s">
        <v>2744</v>
      </c>
      <c r="B548" s="70" t="s">
        <v>2745</v>
      </c>
      <c r="C548" s="74">
        <v>490</v>
      </c>
      <c r="D548" s="70" t="s">
        <v>28</v>
      </c>
      <c r="E548" s="72">
        <v>20260101</v>
      </c>
      <c r="F548" s="70" t="s">
        <v>231</v>
      </c>
      <c r="G548" s="70" t="s">
        <v>2746</v>
      </c>
      <c r="H548" s="70" t="s">
        <v>2744</v>
      </c>
      <c r="I548" s="17" t="e" vm="677">
        <v>#VALUE!</v>
      </c>
    </row>
    <row r="549" spans="1:9" x14ac:dyDescent="0.4">
      <c r="A549" s="70" t="s">
        <v>1257</v>
      </c>
      <c r="B549" s="70" t="s">
        <v>1255</v>
      </c>
      <c r="C549" s="74">
        <v>81.099999999999994</v>
      </c>
      <c r="D549" s="70" t="s">
        <v>28</v>
      </c>
      <c r="E549" s="72">
        <v>20260101</v>
      </c>
      <c r="F549" s="70" t="s">
        <v>231</v>
      </c>
      <c r="G549" s="70" t="s">
        <v>1258</v>
      </c>
      <c r="H549" s="70" t="s">
        <v>1257</v>
      </c>
      <c r="I549" s="75" t="e" vm="678">
        <v>#VALUE!</v>
      </c>
    </row>
    <row r="550" spans="1:9" x14ac:dyDescent="0.4">
      <c r="A550" s="70" t="s">
        <v>2805</v>
      </c>
      <c r="B550" s="70" t="s">
        <v>2803</v>
      </c>
      <c r="C550" s="74">
        <v>330</v>
      </c>
      <c r="D550" s="70" t="s">
        <v>28</v>
      </c>
      <c r="E550" s="72">
        <v>20260101</v>
      </c>
      <c r="F550" s="70" t="s">
        <v>231</v>
      </c>
      <c r="G550" s="70" t="s">
        <v>2806</v>
      </c>
      <c r="H550" s="70" t="s">
        <v>2805</v>
      </c>
      <c r="I550" s="17" t="e" vm="677">
        <v>#VALUE!</v>
      </c>
    </row>
    <row r="551" spans="1:9" x14ac:dyDescent="0.4">
      <c r="A551" s="70" t="s">
        <v>13</v>
      </c>
      <c r="B551" s="70" t="s">
        <v>11</v>
      </c>
      <c r="C551" s="74">
        <v>15.35</v>
      </c>
      <c r="D551" s="70" t="s">
        <v>28</v>
      </c>
      <c r="E551" s="72">
        <v>20260101</v>
      </c>
      <c r="F551" s="70" t="s">
        <v>231</v>
      </c>
      <c r="G551" s="70" t="s">
        <v>243</v>
      </c>
      <c r="H551" s="10" t="s">
        <v>13</v>
      </c>
      <c r="I551" s="75" t="e" vm="679">
        <v>#VALUE!</v>
      </c>
    </row>
    <row r="552" spans="1:9" x14ac:dyDescent="0.4">
      <c r="A552" s="70" t="s">
        <v>915</v>
      </c>
      <c r="B552" s="70" t="s">
        <v>916</v>
      </c>
      <c r="C552" s="74">
        <v>30.5</v>
      </c>
      <c r="D552" s="70" t="s">
        <v>28</v>
      </c>
      <c r="E552" s="72">
        <v>20260101</v>
      </c>
      <c r="F552" s="70" t="s">
        <v>80</v>
      </c>
      <c r="G552" s="70" t="s">
        <v>1774</v>
      </c>
      <c r="H552" s="10" t="s">
        <v>915</v>
      </c>
      <c r="I552" s="75" t="e" vm="680">
        <v>#VALUE!</v>
      </c>
    </row>
    <row r="553" spans="1:9" x14ac:dyDescent="0.4">
      <c r="A553" s="70" t="s">
        <v>897</v>
      </c>
      <c r="B553" s="70" t="s">
        <v>898</v>
      </c>
      <c r="C553" s="74">
        <v>20.8</v>
      </c>
      <c r="D553" s="70" t="s">
        <v>28</v>
      </c>
      <c r="E553" s="72">
        <v>20260101</v>
      </c>
      <c r="F553" s="70" t="s">
        <v>80</v>
      </c>
      <c r="G553" s="70" t="s">
        <v>1775</v>
      </c>
      <c r="H553" s="10" t="s">
        <v>897</v>
      </c>
      <c r="I553" s="75" t="e" vm="681">
        <v>#VALUE!</v>
      </c>
    </row>
    <row r="554" spans="1:9" x14ac:dyDescent="0.4">
      <c r="A554" s="70" t="s">
        <v>911</v>
      </c>
      <c r="B554" s="70" t="s">
        <v>912</v>
      </c>
      <c r="C554" s="74">
        <v>30.5</v>
      </c>
      <c r="D554" s="70" t="s">
        <v>28</v>
      </c>
      <c r="E554" s="72">
        <v>20260101</v>
      </c>
      <c r="F554" s="70" t="s">
        <v>80</v>
      </c>
      <c r="G554" s="70" t="s">
        <v>1776</v>
      </c>
      <c r="H554" s="10" t="s">
        <v>911</v>
      </c>
      <c r="I554" s="75" t="e" vm="681">
        <v>#VALUE!</v>
      </c>
    </row>
    <row r="555" spans="1:9" x14ac:dyDescent="0.4">
      <c r="A555" s="70" t="s">
        <v>913</v>
      </c>
      <c r="B555" s="70" t="s">
        <v>914</v>
      </c>
      <c r="C555" s="74">
        <v>30.5</v>
      </c>
      <c r="D555" s="70" t="s">
        <v>28</v>
      </c>
      <c r="E555" s="72">
        <v>20260101</v>
      </c>
      <c r="F555" s="70" t="s">
        <v>80</v>
      </c>
      <c r="G555" s="70" t="s">
        <v>1777</v>
      </c>
      <c r="H555" s="10" t="s">
        <v>913</v>
      </c>
      <c r="I555" s="75" t="e" vm="682">
        <v>#VALUE!</v>
      </c>
    </row>
    <row r="556" spans="1:9" x14ac:dyDescent="0.4">
      <c r="A556" s="70" t="s">
        <v>750</v>
      </c>
      <c r="B556" s="70" t="s">
        <v>751</v>
      </c>
      <c r="C556" s="74">
        <v>541</v>
      </c>
      <c r="D556" s="70" t="s">
        <v>28</v>
      </c>
      <c r="E556" s="72">
        <v>20260101</v>
      </c>
      <c r="F556" s="70" t="s">
        <v>231</v>
      </c>
      <c r="G556" s="70" t="s">
        <v>1782</v>
      </c>
      <c r="H556" s="10" t="s">
        <v>750</v>
      </c>
      <c r="I556" s="75" t="e" vm="683">
        <v>#VALUE!</v>
      </c>
    </row>
    <row r="557" spans="1:9" x14ac:dyDescent="0.4">
      <c r="A557" s="70" t="s">
        <v>762</v>
      </c>
      <c r="B557" s="70" t="s">
        <v>763</v>
      </c>
      <c r="C557" s="74">
        <v>525</v>
      </c>
      <c r="D557" s="70" t="s">
        <v>28</v>
      </c>
      <c r="E557" s="72">
        <v>20260101</v>
      </c>
      <c r="F557" s="70" t="s">
        <v>231</v>
      </c>
      <c r="G557" s="70" t="s">
        <v>1783</v>
      </c>
      <c r="H557" s="10" t="s">
        <v>762</v>
      </c>
      <c r="I557" s="75" t="e" vm="684">
        <v>#VALUE!</v>
      </c>
    </row>
    <row r="558" spans="1:9" x14ac:dyDescent="0.4">
      <c r="A558" s="70" t="s">
        <v>774</v>
      </c>
      <c r="B558" s="70" t="s">
        <v>775</v>
      </c>
      <c r="C558" s="74">
        <v>541</v>
      </c>
      <c r="D558" s="70" t="s">
        <v>28</v>
      </c>
      <c r="E558" s="72">
        <v>20260101</v>
      </c>
      <c r="F558" s="70" t="s">
        <v>231</v>
      </c>
      <c r="G558" s="70" t="s">
        <v>1784</v>
      </c>
      <c r="H558" s="10" t="s">
        <v>774</v>
      </c>
      <c r="I558" s="75" t="e" vm="685">
        <v>#VALUE!</v>
      </c>
    </row>
    <row r="559" spans="1:9" x14ac:dyDescent="0.4">
      <c r="A559" s="70" t="s">
        <v>786</v>
      </c>
      <c r="B559" s="70" t="s">
        <v>787</v>
      </c>
      <c r="C559" s="74">
        <v>541</v>
      </c>
      <c r="D559" s="70" t="s">
        <v>28</v>
      </c>
      <c r="E559" s="72">
        <v>20260101</v>
      </c>
      <c r="F559" s="70" t="s">
        <v>231</v>
      </c>
      <c r="G559" s="70" t="s">
        <v>1785</v>
      </c>
      <c r="H559" s="10" t="s">
        <v>786</v>
      </c>
      <c r="I559" s="75" t="e" vm="686">
        <v>#VALUE!</v>
      </c>
    </row>
    <row r="560" spans="1:9" x14ac:dyDescent="0.4">
      <c r="A560" s="70" t="s">
        <v>748</v>
      </c>
      <c r="B560" s="70" t="s">
        <v>749</v>
      </c>
      <c r="C560" s="74">
        <v>453</v>
      </c>
      <c r="D560" s="70" t="s">
        <v>28</v>
      </c>
      <c r="E560" s="72">
        <v>20260101</v>
      </c>
      <c r="F560" s="70" t="s">
        <v>231</v>
      </c>
      <c r="G560" s="70" t="s">
        <v>1786</v>
      </c>
      <c r="H560" s="10" t="s">
        <v>748</v>
      </c>
      <c r="I560" s="75" t="e" vm="687">
        <v>#VALUE!</v>
      </c>
    </row>
    <row r="561" spans="1:9" x14ac:dyDescent="0.4">
      <c r="A561" s="70" t="s">
        <v>760</v>
      </c>
      <c r="B561" s="70" t="s">
        <v>761</v>
      </c>
      <c r="C561" s="74">
        <v>443</v>
      </c>
      <c r="D561" s="70" t="s">
        <v>28</v>
      </c>
      <c r="E561" s="72">
        <v>20260101</v>
      </c>
      <c r="F561" s="70" t="s">
        <v>231</v>
      </c>
      <c r="G561" s="70" t="s">
        <v>1787</v>
      </c>
      <c r="H561" s="10" t="s">
        <v>760</v>
      </c>
      <c r="I561" s="75" t="e" vm="688">
        <v>#VALUE!</v>
      </c>
    </row>
    <row r="562" spans="1:9" x14ac:dyDescent="0.4">
      <c r="A562" s="70" t="s">
        <v>772</v>
      </c>
      <c r="B562" s="70" t="s">
        <v>773</v>
      </c>
      <c r="C562" s="74">
        <v>453</v>
      </c>
      <c r="D562" s="70" t="s">
        <v>28</v>
      </c>
      <c r="E562" s="72">
        <v>20260101</v>
      </c>
      <c r="F562" s="70" t="s">
        <v>231</v>
      </c>
      <c r="G562" s="70" t="s">
        <v>1788</v>
      </c>
      <c r="H562" s="10" t="s">
        <v>772</v>
      </c>
      <c r="I562" s="75" t="e" vm="688">
        <v>#VALUE!</v>
      </c>
    </row>
    <row r="563" spans="1:9" x14ac:dyDescent="0.4">
      <c r="A563" s="70" t="s">
        <v>784</v>
      </c>
      <c r="B563" s="70" t="s">
        <v>785</v>
      </c>
      <c r="C563" s="74">
        <v>453</v>
      </c>
      <c r="D563" s="70" t="s">
        <v>28</v>
      </c>
      <c r="E563" s="72">
        <v>20260101</v>
      </c>
      <c r="F563" s="70" t="s">
        <v>231</v>
      </c>
      <c r="G563" s="70" t="s">
        <v>1789</v>
      </c>
      <c r="H563" s="10" t="s">
        <v>784</v>
      </c>
      <c r="I563" s="75" t="e" vm="689">
        <v>#VALUE!</v>
      </c>
    </row>
    <row r="564" spans="1:9" x14ac:dyDescent="0.4">
      <c r="A564" s="70" t="s">
        <v>742</v>
      </c>
      <c r="B564" s="70" t="s">
        <v>743</v>
      </c>
      <c r="C564" s="74">
        <v>334</v>
      </c>
      <c r="D564" s="70" t="s">
        <v>28</v>
      </c>
      <c r="E564" s="72">
        <v>20260101</v>
      </c>
      <c r="F564" s="70" t="s">
        <v>231</v>
      </c>
      <c r="G564" s="70" t="s">
        <v>1790</v>
      </c>
      <c r="H564" s="10" t="s">
        <v>742</v>
      </c>
      <c r="I564" s="75" t="e" vm="690">
        <v>#VALUE!</v>
      </c>
    </row>
    <row r="565" spans="1:9" x14ac:dyDescent="0.4">
      <c r="A565" s="70" t="s">
        <v>754</v>
      </c>
      <c r="B565" s="70" t="s">
        <v>755</v>
      </c>
      <c r="C565" s="74">
        <v>330</v>
      </c>
      <c r="D565" s="70" t="s">
        <v>28</v>
      </c>
      <c r="E565" s="72">
        <v>20260101</v>
      </c>
      <c r="F565" s="70" t="s">
        <v>231</v>
      </c>
      <c r="G565" s="70" t="s">
        <v>1791</v>
      </c>
      <c r="H565" s="10" t="s">
        <v>754</v>
      </c>
      <c r="I565" s="75" t="e" vm="691">
        <v>#VALUE!</v>
      </c>
    </row>
    <row r="566" spans="1:9" x14ac:dyDescent="0.4">
      <c r="A566" s="70" t="s">
        <v>766</v>
      </c>
      <c r="B566" s="70" t="s">
        <v>767</v>
      </c>
      <c r="C566" s="74">
        <v>334</v>
      </c>
      <c r="D566" s="70" t="s">
        <v>28</v>
      </c>
      <c r="E566" s="72">
        <v>20260101</v>
      </c>
      <c r="F566" s="70" t="s">
        <v>231</v>
      </c>
      <c r="G566" s="70" t="s">
        <v>1792</v>
      </c>
      <c r="H566" s="10" t="s">
        <v>766</v>
      </c>
      <c r="I566" s="75" t="e" vm="691">
        <v>#VALUE!</v>
      </c>
    </row>
    <row r="567" spans="1:9" x14ac:dyDescent="0.4">
      <c r="A567" s="70" t="s">
        <v>778</v>
      </c>
      <c r="B567" s="70" t="s">
        <v>779</v>
      </c>
      <c r="C567" s="74">
        <v>334</v>
      </c>
      <c r="D567" s="70" t="s">
        <v>28</v>
      </c>
      <c r="E567" s="72">
        <v>20260101</v>
      </c>
      <c r="F567" s="70" t="s">
        <v>231</v>
      </c>
      <c r="G567" s="70" t="s">
        <v>1793</v>
      </c>
      <c r="H567" s="10" t="s">
        <v>778</v>
      </c>
      <c r="I567" s="75" t="e" vm="692">
        <v>#VALUE!</v>
      </c>
    </row>
    <row r="568" spans="1:9" x14ac:dyDescent="0.4">
      <c r="A568" s="70" t="s">
        <v>740</v>
      </c>
      <c r="B568" s="70" t="s">
        <v>741</v>
      </c>
      <c r="C568" s="74">
        <v>230</v>
      </c>
      <c r="D568" s="70" t="s">
        <v>28</v>
      </c>
      <c r="E568" s="72">
        <v>20260101</v>
      </c>
      <c r="F568" s="70" t="s">
        <v>231</v>
      </c>
      <c r="G568" s="70" t="s">
        <v>1794</v>
      </c>
      <c r="H568" s="10" t="s">
        <v>740</v>
      </c>
      <c r="I568" s="75" t="e" vm="693">
        <v>#VALUE!</v>
      </c>
    </row>
    <row r="569" spans="1:9" x14ac:dyDescent="0.4">
      <c r="A569" s="70" t="s">
        <v>752</v>
      </c>
      <c r="B569" s="70" t="s">
        <v>753</v>
      </c>
      <c r="C569" s="74">
        <v>224</v>
      </c>
      <c r="D569" s="70" t="s">
        <v>28</v>
      </c>
      <c r="E569" s="72">
        <v>20260101</v>
      </c>
      <c r="F569" s="70" t="s">
        <v>231</v>
      </c>
      <c r="G569" s="70" t="s">
        <v>1795</v>
      </c>
      <c r="H569" s="10" t="s">
        <v>752</v>
      </c>
      <c r="I569" s="75" t="e" vm="694">
        <v>#VALUE!</v>
      </c>
    </row>
    <row r="570" spans="1:9" x14ac:dyDescent="0.4">
      <c r="A570" s="70" t="s">
        <v>764</v>
      </c>
      <c r="B570" s="70" t="s">
        <v>765</v>
      </c>
      <c r="C570" s="74">
        <v>230</v>
      </c>
      <c r="D570" s="70" t="s">
        <v>28</v>
      </c>
      <c r="E570" s="72">
        <v>20260101</v>
      </c>
      <c r="F570" s="70" t="s">
        <v>231</v>
      </c>
      <c r="G570" s="70" t="s">
        <v>1796</v>
      </c>
      <c r="H570" s="10" t="s">
        <v>764</v>
      </c>
      <c r="I570" s="75" t="e" vm="694">
        <v>#VALUE!</v>
      </c>
    </row>
    <row r="571" spans="1:9" x14ac:dyDescent="0.4">
      <c r="A571" s="70" t="s">
        <v>776</v>
      </c>
      <c r="B571" s="70" t="s">
        <v>777</v>
      </c>
      <c r="C571" s="74">
        <v>230</v>
      </c>
      <c r="D571" s="70" t="s">
        <v>28</v>
      </c>
      <c r="E571" s="72">
        <v>20260101</v>
      </c>
      <c r="F571" s="70" t="s">
        <v>231</v>
      </c>
      <c r="G571" s="70" t="s">
        <v>1797</v>
      </c>
      <c r="H571" s="10" t="s">
        <v>776</v>
      </c>
      <c r="I571" s="75" t="e" vm="695">
        <v>#VALUE!</v>
      </c>
    </row>
    <row r="572" spans="1:9" x14ac:dyDescent="0.4">
      <c r="A572" s="70" t="s">
        <v>746</v>
      </c>
      <c r="B572" s="70" t="s">
        <v>747</v>
      </c>
      <c r="C572" s="74">
        <v>330</v>
      </c>
      <c r="D572" s="70" t="s">
        <v>28</v>
      </c>
      <c r="E572" s="72">
        <v>20260101</v>
      </c>
      <c r="F572" s="70" t="s">
        <v>231</v>
      </c>
      <c r="G572" s="70" t="s">
        <v>1798</v>
      </c>
      <c r="H572" s="10" t="s">
        <v>746</v>
      </c>
      <c r="I572" s="75" t="e" vm="696">
        <v>#VALUE!</v>
      </c>
    </row>
    <row r="573" spans="1:9" x14ac:dyDescent="0.4">
      <c r="A573" s="70" t="s">
        <v>758</v>
      </c>
      <c r="B573" s="70" t="s">
        <v>759</v>
      </c>
      <c r="C573" s="74">
        <v>322</v>
      </c>
      <c r="D573" s="70" t="s">
        <v>28</v>
      </c>
      <c r="E573" s="72">
        <v>20260101</v>
      </c>
      <c r="F573" s="70" t="s">
        <v>231</v>
      </c>
      <c r="G573" s="70" t="s">
        <v>1799</v>
      </c>
      <c r="H573" s="10" t="s">
        <v>758</v>
      </c>
      <c r="I573" s="75" t="e" vm="697">
        <v>#VALUE!</v>
      </c>
    </row>
    <row r="574" spans="1:9" x14ac:dyDescent="0.4">
      <c r="A574" s="70" t="s">
        <v>770</v>
      </c>
      <c r="B574" s="70" t="s">
        <v>771</v>
      </c>
      <c r="C574" s="74">
        <v>330</v>
      </c>
      <c r="D574" s="70" t="s">
        <v>28</v>
      </c>
      <c r="E574" s="72">
        <v>20260101</v>
      </c>
      <c r="F574" s="70" t="s">
        <v>231</v>
      </c>
      <c r="G574" s="70" t="s">
        <v>1800</v>
      </c>
      <c r="H574" s="10" t="s">
        <v>770</v>
      </c>
      <c r="I574" s="75" t="e" vm="697">
        <v>#VALUE!</v>
      </c>
    </row>
    <row r="575" spans="1:9" x14ac:dyDescent="0.4">
      <c r="A575" s="70" t="s">
        <v>782</v>
      </c>
      <c r="B575" s="70" t="s">
        <v>783</v>
      </c>
      <c r="C575" s="74">
        <v>330</v>
      </c>
      <c r="D575" s="70" t="s">
        <v>28</v>
      </c>
      <c r="E575" s="72">
        <v>20260101</v>
      </c>
      <c r="F575" s="70" t="s">
        <v>231</v>
      </c>
      <c r="G575" s="70" t="s">
        <v>1801</v>
      </c>
      <c r="H575" s="10" t="s">
        <v>782</v>
      </c>
      <c r="I575" s="75" t="e" vm="698">
        <v>#VALUE!</v>
      </c>
    </row>
    <row r="576" spans="1:9" x14ac:dyDescent="0.4">
      <c r="A576" s="70" t="s">
        <v>744</v>
      </c>
      <c r="B576" s="70" t="s">
        <v>745</v>
      </c>
      <c r="C576" s="74">
        <v>230</v>
      </c>
      <c r="D576" s="70" t="s">
        <v>28</v>
      </c>
      <c r="E576" s="72">
        <v>20260101</v>
      </c>
      <c r="F576" s="70" t="s">
        <v>231</v>
      </c>
      <c r="G576" s="70" t="s">
        <v>1802</v>
      </c>
      <c r="H576" s="10" t="s">
        <v>744</v>
      </c>
      <c r="I576" s="75" t="e" vm="699">
        <v>#VALUE!</v>
      </c>
    </row>
    <row r="577" spans="1:9" x14ac:dyDescent="0.4">
      <c r="A577" s="70" t="s">
        <v>756</v>
      </c>
      <c r="B577" s="70" t="s">
        <v>757</v>
      </c>
      <c r="C577" s="74">
        <v>224</v>
      </c>
      <c r="D577" s="70" t="s">
        <v>28</v>
      </c>
      <c r="E577" s="72">
        <v>20260101</v>
      </c>
      <c r="F577" s="70" t="s">
        <v>231</v>
      </c>
      <c r="G577" s="70" t="s">
        <v>1803</v>
      </c>
      <c r="H577" s="10" t="s">
        <v>756</v>
      </c>
      <c r="I577" s="75" t="e" vm="700">
        <v>#VALUE!</v>
      </c>
    </row>
    <row r="578" spans="1:9" x14ac:dyDescent="0.4">
      <c r="A578" s="70" t="s">
        <v>768</v>
      </c>
      <c r="B578" s="70" t="s">
        <v>769</v>
      </c>
      <c r="C578" s="74">
        <v>230</v>
      </c>
      <c r="D578" s="70" t="s">
        <v>28</v>
      </c>
      <c r="E578" s="72">
        <v>20260101</v>
      </c>
      <c r="F578" s="70" t="s">
        <v>231</v>
      </c>
      <c r="G578" s="70" t="s">
        <v>1804</v>
      </c>
      <c r="H578" s="10" t="s">
        <v>768</v>
      </c>
      <c r="I578" s="75" t="e" vm="700">
        <v>#VALUE!</v>
      </c>
    </row>
    <row r="579" spans="1:9" x14ac:dyDescent="0.4">
      <c r="A579" s="70" t="s">
        <v>780</v>
      </c>
      <c r="B579" s="70" t="s">
        <v>781</v>
      </c>
      <c r="C579" s="74">
        <v>230</v>
      </c>
      <c r="D579" s="70" t="s">
        <v>28</v>
      </c>
      <c r="E579" s="72">
        <v>20260101</v>
      </c>
      <c r="F579" s="70" t="s">
        <v>231</v>
      </c>
      <c r="G579" s="70" t="s">
        <v>1805</v>
      </c>
      <c r="H579" s="10" t="s">
        <v>780</v>
      </c>
      <c r="I579" s="75" t="e" vm="701">
        <v>#VALUE!</v>
      </c>
    </row>
    <row r="580" spans="1:9" x14ac:dyDescent="0.4">
      <c r="A580" s="70" t="s">
        <v>1050</v>
      </c>
      <c r="B580" s="70" t="s">
        <v>1051</v>
      </c>
      <c r="C580" s="74">
        <v>255</v>
      </c>
      <c r="D580" s="70" t="s">
        <v>28</v>
      </c>
      <c r="E580" s="72">
        <v>20260101</v>
      </c>
      <c r="F580" s="70" t="s">
        <v>80</v>
      </c>
      <c r="G580" s="70" t="s">
        <v>1052</v>
      </c>
      <c r="H580" s="10" t="s">
        <v>1050</v>
      </c>
      <c r="I580" s="17" t="e" vm="702">
        <v>#VALUE!</v>
      </c>
    </row>
    <row r="581" spans="1:9" x14ac:dyDescent="0.4">
      <c r="A581" s="70" t="s">
        <v>1053</v>
      </c>
      <c r="B581" s="70" t="s">
        <v>1054</v>
      </c>
      <c r="C581" s="74">
        <v>270</v>
      </c>
      <c r="D581" s="70" t="s">
        <v>28</v>
      </c>
      <c r="E581" s="72">
        <v>20260101</v>
      </c>
      <c r="F581" s="70" t="s">
        <v>80</v>
      </c>
      <c r="G581" s="70" t="s">
        <v>1055</v>
      </c>
      <c r="H581" s="10" t="s">
        <v>1053</v>
      </c>
      <c r="I581" s="17" t="e" vm="702">
        <v>#VALUE!</v>
      </c>
    </row>
    <row r="582" spans="1:9" x14ac:dyDescent="0.4">
      <c r="A582" s="70" t="s">
        <v>1059</v>
      </c>
      <c r="B582" s="70" t="s">
        <v>1060</v>
      </c>
      <c r="C582" s="74">
        <v>275</v>
      </c>
      <c r="D582" s="70" t="s">
        <v>28</v>
      </c>
      <c r="E582" s="72">
        <v>20260101</v>
      </c>
      <c r="F582" s="70" t="s">
        <v>80</v>
      </c>
      <c r="G582" s="70" t="s">
        <v>1061</v>
      </c>
      <c r="H582" s="10" t="s">
        <v>1059</v>
      </c>
      <c r="I582" s="17" t="e" vm="702">
        <v>#VALUE!</v>
      </c>
    </row>
    <row r="583" spans="1:9" x14ac:dyDescent="0.4">
      <c r="A583" s="70" t="s">
        <v>939</v>
      </c>
      <c r="B583" s="70" t="s">
        <v>940</v>
      </c>
      <c r="C583" s="74">
        <v>15.1</v>
      </c>
      <c r="D583" s="70" t="s">
        <v>28</v>
      </c>
      <c r="E583" s="72">
        <v>20260101</v>
      </c>
      <c r="F583" s="70" t="s">
        <v>80</v>
      </c>
      <c r="G583" s="70" t="s">
        <v>2734</v>
      </c>
      <c r="H583" s="10" t="s">
        <v>939</v>
      </c>
      <c r="I583" s="75" t="e" vm="703">
        <v>#VALUE!</v>
      </c>
    </row>
    <row r="584" spans="1:9" x14ac:dyDescent="0.4">
      <c r="A584" s="70" t="s">
        <v>905</v>
      </c>
      <c r="B584" s="70" t="s">
        <v>906</v>
      </c>
      <c r="C584" s="74">
        <v>10.4</v>
      </c>
      <c r="D584" s="70" t="s">
        <v>28</v>
      </c>
      <c r="E584" s="72">
        <v>20260101</v>
      </c>
      <c r="F584" s="70" t="s">
        <v>80</v>
      </c>
      <c r="G584" s="70" t="s">
        <v>2735</v>
      </c>
      <c r="H584" s="10" t="s">
        <v>905</v>
      </c>
      <c r="I584" s="75" t="e" vm="704">
        <v>#VALUE!</v>
      </c>
    </row>
    <row r="585" spans="1:9" x14ac:dyDescent="0.4">
      <c r="A585" s="70" t="s">
        <v>935</v>
      </c>
      <c r="B585" s="70" t="s">
        <v>936</v>
      </c>
      <c r="C585" s="74">
        <v>15.1</v>
      </c>
      <c r="D585" s="70" t="s">
        <v>28</v>
      </c>
      <c r="E585" s="72">
        <v>20260101</v>
      </c>
      <c r="F585" s="70" t="s">
        <v>80</v>
      </c>
      <c r="G585" s="70" t="s">
        <v>2736</v>
      </c>
      <c r="H585" s="10" t="s">
        <v>935</v>
      </c>
      <c r="I585" s="75" t="e" vm="704">
        <v>#VALUE!</v>
      </c>
    </row>
    <row r="586" spans="1:9" x14ac:dyDescent="0.4">
      <c r="A586" s="70" t="s">
        <v>937</v>
      </c>
      <c r="B586" s="70" t="s">
        <v>938</v>
      </c>
      <c r="C586" s="74">
        <v>15.1</v>
      </c>
      <c r="D586" s="70" t="s">
        <v>28</v>
      </c>
      <c r="E586" s="72">
        <v>20260101</v>
      </c>
      <c r="F586" s="70" t="s">
        <v>80</v>
      </c>
      <c r="G586" s="70" t="s">
        <v>2737</v>
      </c>
      <c r="H586" s="10" t="s">
        <v>937</v>
      </c>
      <c r="I586" s="75" t="e" vm="705">
        <v>#VALUE!</v>
      </c>
    </row>
    <row r="587" spans="1:9" x14ac:dyDescent="0.4">
      <c r="A587" s="70" t="s">
        <v>933</v>
      </c>
      <c r="B587" s="70" t="s">
        <v>934</v>
      </c>
      <c r="C587" s="74">
        <v>13.2</v>
      </c>
      <c r="D587" s="70" t="s">
        <v>28</v>
      </c>
      <c r="E587" s="72">
        <v>20260101</v>
      </c>
      <c r="F587" s="70" t="s">
        <v>80</v>
      </c>
      <c r="G587" s="70" t="s">
        <v>2722</v>
      </c>
      <c r="H587" s="10" t="s">
        <v>933</v>
      </c>
      <c r="I587" s="75" t="e" vm="706">
        <v>#VALUE!</v>
      </c>
    </row>
    <row r="588" spans="1:9" x14ac:dyDescent="0.4">
      <c r="A588" s="70" t="s">
        <v>903</v>
      </c>
      <c r="B588" s="70" t="s">
        <v>904</v>
      </c>
      <c r="C588" s="74">
        <v>8.8000000000000007</v>
      </c>
      <c r="D588" s="70" t="s">
        <v>28</v>
      </c>
      <c r="E588" s="72">
        <v>20260101</v>
      </c>
      <c r="F588" s="70" t="s">
        <v>80</v>
      </c>
      <c r="G588" s="70" t="s">
        <v>2723</v>
      </c>
      <c r="H588" s="10" t="s">
        <v>903</v>
      </c>
      <c r="I588" s="75" t="e" vm="707">
        <v>#VALUE!</v>
      </c>
    </row>
    <row r="589" spans="1:9" x14ac:dyDescent="0.4">
      <c r="A589" s="70" t="s">
        <v>929</v>
      </c>
      <c r="B589" s="70" t="s">
        <v>930</v>
      </c>
      <c r="C589" s="74">
        <v>13.2</v>
      </c>
      <c r="D589" s="70" t="s">
        <v>28</v>
      </c>
      <c r="E589" s="72">
        <v>20260101</v>
      </c>
      <c r="F589" s="70" t="s">
        <v>80</v>
      </c>
      <c r="G589" s="70" t="s">
        <v>2724</v>
      </c>
      <c r="H589" s="10" t="s">
        <v>929</v>
      </c>
      <c r="I589" s="75" t="e" vm="707">
        <v>#VALUE!</v>
      </c>
    </row>
    <row r="590" spans="1:9" x14ac:dyDescent="0.4">
      <c r="A590" s="70" t="s">
        <v>931</v>
      </c>
      <c r="B590" s="70" t="s">
        <v>932</v>
      </c>
      <c r="C590" s="74">
        <v>13.2</v>
      </c>
      <c r="D590" s="70" t="s">
        <v>28</v>
      </c>
      <c r="E590" s="72">
        <v>20260101</v>
      </c>
      <c r="F590" s="70" t="s">
        <v>80</v>
      </c>
      <c r="G590" s="70" t="s">
        <v>2725</v>
      </c>
      <c r="H590" s="10" t="s">
        <v>931</v>
      </c>
      <c r="I590" s="75" t="e" vm="708">
        <v>#VALUE!</v>
      </c>
    </row>
    <row r="591" spans="1:9" x14ac:dyDescent="0.4">
      <c r="A591" s="70" t="s">
        <v>927</v>
      </c>
      <c r="B591" s="70" t="s">
        <v>928</v>
      </c>
      <c r="C591" s="74">
        <v>11.4</v>
      </c>
      <c r="D591" s="70" t="s">
        <v>28</v>
      </c>
      <c r="E591" s="72">
        <v>20260101</v>
      </c>
      <c r="F591" s="70" t="s">
        <v>80</v>
      </c>
      <c r="G591" s="70" t="s">
        <v>2726</v>
      </c>
      <c r="H591" s="10" t="s">
        <v>927</v>
      </c>
      <c r="I591" s="75" t="e" vm="709">
        <v>#VALUE!</v>
      </c>
    </row>
    <row r="592" spans="1:9" x14ac:dyDescent="0.4">
      <c r="A592" s="70" t="s">
        <v>901</v>
      </c>
      <c r="B592" s="70" t="s">
        <v>902</v>
      </c>
      <c r="C592" s="74">
        <v>7.8</v>
      </c>
      <c r="D592" s="70" t="s">
        <v>28</v>
      </c>
      <c r="E592" s="72">
        <v>20260101</v>
      </c>
      <c r="F592" s="70" t="s">
        <v>80</v>
      </c>
      <c r="G592" s="70" t="s">
        <v>2727</v>
      </c>
      <c r="H592" s="10" t="s">
        <v>901</v>
      </c>
      <c r="I592" s="75" t="e" vm="710">
        <v>#VALUE!</v>
      </c>
    </row>
    <row r="593" spans="1:9" x14ac:dyDescent="0.4">
      <c r="A593" s="70" t="s">
        <v>923</v>
      </c>
      <c r="B593" s="70" t="s">
        <v>924</v>
      </c>
      <c r="C593" s="74">
        <v>11.4</v>
      </c>
      <c r="D593" s="70" t="s">
        <v>28</v>
      </c>
      <c r="E593" s="72">
        <v>20260101</v>
      </c>
      <c r="F593" s="70" t="s">
        <v>80</v>
      </c>
      <c r="G593" s="70" t="s">
        <v>2728</v>
      </c>
      <c r="H593" s="10" t="s">
        <v>923</v>
      </c>
      <c r="I593" s="75" t="e" vm="710">
        <v>#VALUE!</v>
      </c>
    </row>
    <row r="594" spans="1:9" x14ac:dyDescent="0.4">
      <c r="A594" s="70" t="s">
        <v>925</v>
      </c>
      <c r="B594" s="70" t="s">
        <v>926</v>
      </c>
      <c r="C594" s="74">
        <v>11.4</v>
      </c>
      <c r="D594" s="70" t="s">
        <v>28</v>
      </c>
      <c r="E594" s="72">
        <v>20260101</v>
      </c>
      <c r="F594" s="70" t="s">
        <v>80</v>
      </c>
      <c r="G594" s="70" t="s">
        <v>2729</v>
      </c>
      <c r="H594" s="10" t="s">
        <v>925</v>
      </c>
      <c r="I594" s="75" t="e" vm="711">
        <v>#VALUE!</v>
      </c>
    </row>
    <row r="595" spans="1:9" x14ac:dyDescent="0.4">
      <c r="A595" s="70" t="s">
        <v>945</v>
      </c>
      <c r="B595" s="70" t="s">
        <v>946</v>
      </c>
      <c r="C595" s="74">
        <v>18.7</v>
      </c>
      <c r="D595" s="70" t="s">
        <v>28</v>
      </c>
      <c r="E595" s="72">
        <v>20260101</v>
      </c>
      <c r="F595" s="70" t="s">
        <v>80</v>
      </c>
      <c r="G595" s="70" t="s">
        <v>2730</v>
      </c>
      <c r="H595" s="10" t="s">
        <v>945</v>
      </c>
      <c r="I595" s="75" t="e" vm="712">
        <v>#VALUE!</v>
      </c>
    </row>
    <row r="596" spans="1:9" x14ac:dyDescent="0.4">
      <c r="A596" s="70" t="s">
        <v>907</v>
      </c>
      <c r="B596" s="70" t="s">
        <v>908</v>
      </c>
      <c r="C596" s="74">
        <v>12.5</v>
      </c>
      <c r="D596" s="70" t="s">
        <v>28</v>
      </c>
      <c r="E596" s="72">
        <v>20260101</v>
      </c>
      <c r="F596" s="70" t="s">
        <v>80</v>
      </c>
      <c r="G596" s="70" t="s">
        <v>2731</v>
      </c>
      <c r="H596" s="10" t="s">
        <v>907</v>
      </c>
      <c r="I596" s="75" t="e" vm="713">
        <v>#VALUE!</v>
      </c>
    </row>
    <row r="597" spans="1:9" x14ac:dyDescent="0.4">
      <c r="A597" s="70" t="s">
        <v>941</v>
      </c>
      <c r="B597" s="70" t="s">
        <v>942</v>
      </c>
      <c r="C597" s="74">
        <v>18.7</v>
      </c>
      <c r="D597" s="70" t="s">
        <v>28</v>
      </c>
      <c r="E597" s="72">
        <v>20260101</v>
      </c>
      <c r="F597" s="70" t="s">
        <v>80</v>
      </c>
      <c r="G597" s="70" t="s">
        <v>2732</v>
      </c>
      <c r="H597" s="10" t="s">
        <v>941</v>
      </c>
      <c r="I597" s="75" t="e" vm="713">
        <v>#VALUE!</v>
      </c>
    </row>
    <row r="598" spans="1:9" x14ac:dyDescent="0.4">
      <c r="A598" s="70" t="s">
        <v>943</v>
      </c>
      <c r="B598" s="70" t="s">
        <v>944</v>
      </c>
      <c r="C598" s="74">
        <v>17.7</v>
      </c>
      <c r="D598" s="70" t="s">
        <v>28</v>
      </c>
      <c r="E598" s="72">
        <v>20260101</v>
      </c>
      <c r="F598" s="70" t="s">
        <v>80</v>
      </c>
      <c r="G598" s="70" t="s">
        <v>2733</v>
      </c>
      <c r="H598" s="10" t="s">
        <v>943</v>
      </c>
      <c r="I598" s="75" t="e" vm="714">
        <v>#VALUE!</v>
      </c>
    </row>
    <row r="599" spans="1:9" x14ac:dyDescent="0.4">
      <c r="A599" s="70" t="s">
        <v>951</v>
      </c>
      <c r="B599" s="70" t="s">
        <v>952</v>
      </c>
      <c r="C599" s="74">
        <v>13</v>
      </c>
      <c r="D599" s="70" t="s">
        <v>28</v>
      </c>
      <c r="E599" s="72">
        <v>20260101</v>
      </c>
      <c r="F599" s="70" t="s">
        <v>80</v>
      </c>
      <c r="G599" s="70" t="s">
        <v>1778</v>
      </c>
      <c r="H599" s="10" t="s">
        <v>951</v>
      </c>
      <c r="I599" s="75" t="e" vm="715">
        <v>#VALUE!</v>
      </c>
    </row>
    <row r="600" spans="1:9" x14ac:dyDescent="0.4">
      <c r="A600" s="70" t="s">
        <v>909</v>
      </c>
      <c r="B600" s="70" t="s">
        <v>910</v>
      </c>
      <c r="C600" s="74">
        <v>8.8000000000000007</v>
      </c>
      <c r="D600" s="70" t="s">
        <v>28</v>
      </c>
      <c r="E600" s="72">
        <v>20260101</v>
      </c>
      <c r="F600" s="70" t="s">
        <v>80</v>
      </c>
      <c r="G600" s="70" t="s">
        <v>1779</v>
      </c>
      <c r="H600" s="10" t="s">
        <v>909</v>
      </c>
      <c r="I600" s="75" t="e" vm="716">
        <v>#VALUE!</v>
      </c>
    </row>
    <row r="601" spans="1:9" x14ac:dyDescent="0.4">
      <c r="A601" s="70" t="s">
        <v>947</v>
      </c>
      <c r="B601" s="70" t="s">
        <v>948</v>
      </c>
      <c r="C601" s="74">
        <v>13</v>
      </c>
      <c r="D601" s="70" t="s">
        <v>28</v>
      </c>
      <c r="E601" s="72">
        <v>20260101</v>
      </c>
      <c r="F601" s="70" t="s">
        <v>80</v>
      </c>
      <c r="G601" s="70" t="s">
        <v>1780</v>
      </c>
      <c r="H601" s="10" t="s">
        <v>947</v>
      </c>
      <c r="I601" s="75" t="e" vm="716">
        <v>#VALUE!</v>
      </c>
    </row>
    <row r="602" spans="1:9" x14ac:dyDescent="0.4">
      <c r="A602" s="70" t="s">
        <v>949</v>
      </c>
      <c r="B602" s="70" t="s">
        <v>950</v>
      </c>
      <c r="C602" s="74">
        <v>13</v>
      </c>
      <c r="D602" s="70" t="s">
        <v>28</v>
      </c>
      <c r="E602" s="72">
        <v>20260101</v>
      </c>
      <c r="F602" s="70" t="s">
        <v>80</v>
      </c>
      <c r="G602" s="70" t="s">
        <v>1781</v>
      </c>
      <c r="H602" s="10" t="s">
        <v>949</v>
      </c>
      <c r="I602" s="75" t="e" vm="717">
        <v>#VALUE!</v>
      </c>
    </row>
    <row r="603" spans="1:9" x14ac:dyDescent="0.4">
      <c r="A603" s="70" t="s">
        <v>1084</v>
      </c>
      <c r="B603" s="70" t="s">
        <v>1085</v>
      </c>
      <c r="C603" s="74">
        <v>56.1</v>
      </c>
      <c r="D603" s="70" t="s">
        <v>28</v>
      </c>
      <c r="E603" s="72">
        <v>20260101</v>
      </c>
      <c r="F603" s="70" t="s">
        <v>80</v>
      </c>
      <c r="G603" s="70" t="s">
        <v>1086</v>
      </c>
      <c r="H603" s="10" t="s">
        <v>1084</v>
      </c>
      <c r="I603" s="75" t="e" vm="718">
        <v>#VALUE!</v>
      </c>
    </row>
    <row r="604" spans="1:9" x14ac:dyDescent="0.4">
      <c r="A604" s="70" t="s">
        <v>1081</v>
      </c>
      <c r="B604" s="70" t="s">
        <v>1082</v>
      </c>
      <c r="C604" s="74">
        <v>56.1</v>
      </c>
      <c r="D604" s="70" t="s">
        <v>28</v>
      </c>
      <c r="E604" s="72">
        <v>20260101</v>
      </c>
      <c r="F604" s="70" t="s">
        <v>80</v>
      </c>
      <c r="G604" s="70" t="s">
        <v>1083</v>
      </c>
      <c r="H604" s="10" t="s">
        <v>1081</v>
      </c>
      <c r="I604" s="75" t="e" vm="719">
        <v>#VALUE!</v>
      </c>
    </row>
    <row r="605" spans="1:9" x14ac:dyDescent="0.4">
      <c r="A605" s="70" t="s">
        <v>1090</v>
      </c>
      <c r="B605" s="70" t="s">
        <v>1091</v>
      </c>
      <c r="C605" s="74">
        <v>56.7</v>
      </c>
      <c r="D605" s="70" t="s">
        <v>28</v>
      </c>
      <c r="E605" s="72">
        <v>20260101</v>
      </c>
      <c r="F605" s="70" t="s">
        <v>80</v>
      </c>
      <c r="G605" s="70" t="s">
        <v>1092</v>
      </c>
      <c r="H605" s="10" t="s">
        <v>1090</v>
      </c>
      <c r="I605" s="75" t="e" vm="718">
        <v>#VALUE!</v>
      </c>
    </row>
    <row r="606" spans="1:9" x14ac:dyDescent="0.4">
      <c r="A606" s="70" t="s">
        <v>1087</v>
      </c>
      <c r="B606" s="70" t="s">
        <v>1088</v>
      </c>
      <c r="C606" s="74">
        <v>56.7</v>
      </c>
      <c r="D606" s="70" t="s">
        <v>28</v>
      </c>
      <c r="E606" s="72">
        <v>20260101</v>
      </c>
      <c r="F606" s="70" t="s">
        <v>80</v>
      </c>
      <c r="G606" s="70" t="s">
        <v>1089</v>
      </c>
      <c r="H606" s="10" t="s">
        <v>1087</v>
      </c>
      <c r="I606" s="75" t="e" vm="719">
        <v>#VALUE!</v>
      </c>
    </row>
    <row r="607" spans="1:9" x14ac:dyDescent="0.4">
      <c r="A607" s="70" t="s">
        <v>1073</v>
      </c>
      <c r="B607" s="70" t="s">
        <v>1074</v>
      </c>
      <c r="C607" s="74">
        <v>1190</v>
      </c>
      <c r="D607" s="70" t="s">
        <v>28</v>
      </c>
      <c r="E607" s="72">
        <v>20260101</v>
      </c>
      <c r="F607" s="70" t="s">
        <v>80</v>
      </c>
      <c r="G607" s="9" t="s">
        <v>1385</v>
      </c>
      <c r="H607" s="10" t="s">
        <v>1073</v>
      </c>
      <c r="I607" s="75" t="e" vm="720">
        <v>#VALUE!</v>
      </c>
    </row>
    <row r="608" spans="1:9" x14ac:dyDescent="0.4">
      <c r="A608" s="70" t="s">
        <v>1075</v>
      </c>
      <c r="B608" s="70" t="s">
        <v>1076</v>
      </c>
      <c r="C608" s="74">
        <v>1292</v>
      </c>
      <c r="D608" s="70" t="s">
        <v>28</v>
      </c>
      <c r="E608" s="72">
        <v>20260101</v>
      </c>
      <c r="F608" s="70" t="s">
        <v>80</v>
      </c>
      <c r="G608" s="9" t="s">
        <v>1404</v>
      </c>
      <c r="H608" s="10" t="s">
        <v>1075</v>
      </c>
      <c r="I608" s="75" t="e" vm="721">
        <v>#VALUE!</v>
      </c>
    </row>
    <row r="609" spans="1:9" x14ac:dyDescent="0.4">
      <c r="A609" s="70" t="s">
        <v>1077</v>
      </c>
      <c r="B609" s="70" t="s">
        <v>1078</v>
      </c>
      <c r="C609" s="74">
        <v>1394</v>
      </c>
      <c r="D609" s="70" t="s">
        <v>28</v>
      </c>
      <c r="E609" s="72">
        <v>20260101</v>
      </c>
      <c r="F609" s="70" t="s">
        <v>80</v>
      </c>
      <c r="G609" s="9" t="s">
        <v>1405</v>
      </c>
      <c r="H609" s="10" t="s">
        <v>1077</v>
      </c>
      <c r="I609" s="75" t="e" vm="722">
        <v>#VALUE!</v>
      </c>
    </row>
    <row r="610" spans="1:9" x14ac:dyDescent="0.4">
      <c r="A610" s="70" t="s">
        <v>1079</v>
      </c>
      <c r="B610" s="70" t="s">
        <v>1080</v>
      </c>
      <c r="C610" s="74">
        <v>1394</v>
      </c>
      <c r="D610" s="70" t="s">
        <v>28</v>
      </c>
      <c r="E610" s="72">
        <v>20260101</v>
      </c>
      <c r="F610" s="70" t="s">
        <v>80</v>
      </c>
      <c r="G610" s="9" t="s">
        <v>1406</v>
      </c>
      <c r="H610" s="10" t="s">
        <v>1079</v>
      </c>
      <c r="I610" s="75" t="e" vm="723">
        <v>#VALUE!</v>
      </c>
    </row>
    <row r="611" spans="1:9" x14ac:dyDescent="0.4">
      <c r="A611" s="70" t="s">
        <v>1065</v>
      </c>
      <c r="B611" s="70" t="s">
        <v>1066</v>
      </c>
      <c r="C611" s="74">
        <v>1190</v>
      </c>
      <c r="D611" s="70" t="s">
        <v>28</v>
      </c>
      <c r="E611" s="72">
        <v>20260101</v>
      </c>
      <c r="F611" s="70" t="s">
        <v>80</v>
      </c>
      <c r="G611" s="9" t="s">
        <v>1386</v>
      </c>
      <c r="H611" s="10" t="s">
        <v>1065</v>
      </c>
      <c r="I611" s="75" t="e" vm="724">
        <v>#VALUE!</v>
      </c>
    </row>
    <row r="612" spans="1:9" x14ac:dyDescent="0.4">
      <c r="A612" s="70" t="s">
        <v>1067</v>
      </c>
      <c r="B612" s="70" t="s">
        <v>1068</v>
      </c>
      <c r="C612" s="74">
        <v>1292</v>
      </c>
      <c r="D612" s="70" t="s">
        <v>28</v>
      </c>
      <c r="E612" s="72">
        <v>20260101</v>
      </c>
      <c r="F612" s="70" t="s">
        <v>80</v>
      </c>
      <c r="G612" s="9" t="s">
        <v>1407</v>
      </c>
      <c r="H612" s="10" t="s">
        <v>1067</v>
      </c>
      <c r="I612" s="75" t="e" vm="725">
        <v>#VALUE!</v>
      </c>
    </row>
    <row r="613" spans="1:9" x14ac:dyDescent="0.4">
      <c r="A613" s="70" t="s">
        <v>1069</v>
      </c>
      <c r="B613" s="70" t="s">
        <v>1070</v>
      </c>
      <c r="C613" s="74">
        <v>1394</v>
      </c>
      <c r="D613" s="70" t="s">
        <v>28</v>
      </c>
      <c r="E613" s="72">
        <v>20260101</v>
      </c>
      <c r="F613" s="70" t="s">
        <v>80</v>
      </c>
      <c r="G613" s="9" t="s">
        <v>1408</v>
      </c>
      <c r="H613" s="10" t="s">
        <v>1069</v>
      </c>
      <c r="I613" s="75" t="e" vm="726">
        <v>#VALUE!</v>
      </c>
    </row>
    <row r="614" spans="1:9" x14ac:dyDescent="0.4">
      <c r="A614" s="70" t="s">
        <v>1071</v>
      </c>
      <c r="B614" s="70" t="s">
        <v>1072</v>
      </c>
      <c r="C614" s="74">
        <v>1394</v>
      </c>
      <c r="D614" s="70" t="s">
        <v>28</v>
      </c>
      <c r="E614" s="72">
        <v>20260101</v>
      </c>
      <c r="F614" s="70" t="s">
        <v>80</v>
      </c>
      <c r="G614" s="9" t="s">
        <v>1409</v>
      </c>
      <c r="H614" s="10" t="s">
        <v>1071</v>
      </c>
      <c r="I614" s="75" t="e" vm="727">
        <v>#VALUE!</v>
      </c>
    </row>
    <row r="615" spans="1:9" x14ac:dyDescent="0.4">
      <c r="A615" s="70" t="s">
        <v>52</v>
      </c>
      <c r="B615" s="70" t="s">
        <v>53</v>
      </c>
      <c r="C615" s="74">
        <v>155</v>
      </c>
      <c r="D615" s="70" t="s">
        <v>28</v>
      </c>
      <c r="E615" s="72">
        <v>20260101</v>
      </c>
      <c r="F615" s="70" t="s">
        <v>55</v>
      </c>
      <c r="G615" s="70" t="s">
        <v>54</v>
      </c>
      <c r="H615" s="10" t="s">
        <v>52</v>
      </c>
      <c r="I615" s="75" t="e" vm="728">
        <v>#VALUE!</v>
      </c>
    </row>
    <row r="616" spans="1:9" x14ac:dyDescent="0.4">
      <c r="A616" s="70" t="s">
        <v>46</v>
      </c>
      <c r="B616" s="70" t="s">
        <v>47</v>
      </c>
      <c r="C616" s="74">
        <v>41.3</v>
      </c>
      <c r="D616" s="70" t="s">
        <v>28</v>
      </c>
      <c r="E616" s="72">
        <v>20260101</v>
      </c>
      <c r="F616" s="70" t="s">
        <v>30</v>
      </c>
      <c r="G616" s="70" t="s">
        <v>48</v>
      </c>
      <c r="H616" s="10" t="s">
        <v>46</v>
      </c>
      <c r="I616" s="75" t="e" vm="729">
        <v>#VALUE!</v>
      </c>
    </row>
    <row r="617" spans="1:9" x14ac:dyDescent="0.4">
      <c r="A617" s="70" t="s">
        <v>1105</v>
      </c>
      <c r="B617" s="70" t="s">
        <v>17</v>
      </c>
      <c r="C617" s="74">
        <v>68.099999999999994</v>
      </c>
      <c r="D617" s="70" t="s">
        <v>28</v>
      </c>
      <c r="E617" s="72">
        <v>20260101</v>
      </c>
      <c r="F617" s="70" t="s">
        <v>30</v>
      </c>
      <c r="G617" s="70" t="s">
        <v>1106</v>
      </c>
      <c r="H617" s="10" t="s">
        <v>1105</v>
      </c>
      <c r="I617" s="75" t="e" vm="730">
        <v>#VALUE!</v>
      </c>
    </row>
    <row r="618" spans="1:9" x14ac:dyDescent="0.4">
      <c r="A618" s="70" t="s">
        <v>31</v>
      </c>
      <c r="B618" s="70" t="s">
        <v>32</v>
      </c>
      <c r="C618" s="74">
        <v>1.51</v>
      </c>
      <c r="D618" s="70" t="s">
        <v>28</v>
      </c>
      <c r="E618" s="72">
        <v>20260101</v>
      </c>
      <c r="F618" s="70" t="s">
        <v>30</v>
      </c>
      <c r="G618" s="70" t="s">
        <v>33</v>
      </c>
      <c r="H618" s="10" t="s">
        <v>31</v>
      </c>
      <c r="I618" s="75" t="e" vm="731">
        <v>#VALUE!</v>
      </c>
    </row>
    <row r="619" spans="1:9" x14ac:dyDescent="0.4">
      <c r="A619" s="70" t="s">
        <v>34</v>
      </c>
      <c r="B619" s="70" t="s">
        <v>35</v>
      </c>
      <c r="C619" s="74">
        <v>1.51</v>
      </c>
      <c r="D619" s="70" t="s">
        <v>28</v>
      </c>
      <c r="E619" s="72">
        <v>20260101</v>
      </c>
      <c r="F619" s="70" t="s">
        <v>30</v>
      </c>
      <c r="G619" s="70" t="s">
        <v>36</v>
      </c>
      <c r="H619" s="10" t="s">
        <v>34</v>
      </c>
      <c r="I619" s="75" t="e" vm="731">
        <v>#VALUE!</v>
      </c>
    </row>
    <row r="620" spans="1:9" x14ac:dyDescent="0.4">
      <c r="A620" s="70" t="s">
        <v>37</v>
      </c>
      <c r="B620" s="70" t="s">
        <v>38</v>
      </c>
      <c r="C620" s="74">
        <v>2.87</v>
      </c>
      <c r="D620" s="70" t="s">
        <v>28</v>
      </c>
      <c r="E620" s="72">
        <v>20260101</v>
      </c>
      <c r="F620" s="70" t="s">
        <v>30</v>
      </c>
      <c r="G620" s="70" t="s">
        <v>39</v>
      </c>
      <c r="H620" s="10" t="s">
        <v>37</v>
      </c>
      <c r="I620" s="75" t="e" vm="732">
        <v>#VALUE!</v>
      </c>
    </row>
    <row r="621" spans="1:9" x14ac:dyDescent="0.4">
      <c r="A621" s="70" t="s">
        <v>40</v>
      </c>
      <c r="B621" s="70" t="s">
        <v>41</v>
      </c>
      <c r="C621" s="74">
        <v>1.51</v>
      </c>
      <c r="D621" s="70" t="s">
        <v>28</v>
      </c>
      <c r="E621" s="72">
        <v>20260101</v>
      </c>
      <c r="F621" s="70" t="s">
        <v>30</v>
      </c>
      <c r="G621" s="70" t="s">
        <v>42</v>
      </c>
      <c r="H621" s="10" t="s">
        <v>40</v>
      </c>
      <c r="I621" s="75" t="e" vm="733">
        <v>#VALUE!</v>
      </c>
    </row>
    <row r="622" spans="1:9" x14ac:dyDescent="0.4">
      <c r="A622" s="70" t="s">
        <v>290</v>
      </c>
      <c r="B622" s="70" t="s">
        <v>291</v>
      </c>
      <c r="C622" s="74">
        <v>818</v>
      </c>
      <c r="D622" s="70" t="s">
        <v>28</v>
      </c>
      <c r="E622" s="72">
        <v>20260101</v>
      </c>
      <c r="F622" s="70" t="s">
        <v>231</v>
      </c>
      <c r="G622" s="70" t="s">
        <v>292</v>
      </c>
      <c r="H622" s="10" t="s">
        <v>290</v>
      </c>
      <c r="I622" s="75" t="e" vm="734">
        <v>#VALUE!</v>
      </c>
    </row>
    <row r="623" spans="1:9" x14ac:dyDescent="0.4">
      <c r="A623" s="70" t="s">
        <v>1990</v>
      </c>
      <c r="B623" s="70" t="s">
        <v>1939</v>
      </c>
      <c r="C623" s="74">
        <v>3.63</v>
      </c>
      <c r="D623" s="70" t="s">
        <v>28</v>
      </c>
      <c r="E623" s="72">
        <v>20260101</v>
      </c>
      <c r="F623" s="70" t="s">
        <v>1284</v>
      </c>
      <c r="G623" s="70" t="s">
        <v>2452</v>
      </c>
      <c r="H623" s="70" t="s">
        <v>1990</v>
      </c>
      <c r="I623" s="75" t="e" vm="735">
        <v>#VALUE!</v>
      </c>
    </row>
    <row r="624" spans="1:9" x14ac:dyDescent="0.4">
      <c r="A624" s="70" t="s">
        <v>2621</v>
      </c>
      <c r="B624" s="70" t="s">
        <v>2620</v>
      </c>
      <c r="C624" s="74">
        <v>4.7</v>
      </c>
      <c r="D624" s="70" t="s">
        <v>28</v>
      </c>
      <c r="E624" s="72">
        <v>20260101</v>
      </c>
      <c r="F624" s="70" t="s">
        <v>1284</v>
      </c>
      <c r="G624" s="70" t="s">
        <v>2453</v>
      </c>
      <c r="H624" s="70" t="s">
        <v>2621</v>
      </c>
      <c r="I624" s="75" t="e" vm="736">
        <v>#VALUE!</v>
      </c>
    </row>
    <row r="625" spans="1:9" x14ac:dyDescent="0.4">
      <c r="A625" s="70" t="s">
        <v>1967</v>
      </c>
      <c r="B625" s="70" t="s">
        <v>2014</v>
      </c>
      <c r="C625" s="74">
        <v>41.5</v>
      </c>
      <c r="D625" s="70" t="s">
        <v>28</v>
      </c>
      <c r="E625" s="72">
        <v>20260101</v>
      </c>
      <c r="F625" s="70" t="s">
        <v>1283</v>
      </c>
      <c r="G625" s="70" t="s">
        <v>2445</v>
      </c>
      <c r="H625" s="70" t="s">
        <v>1967</v>
      </c>
      <c r="I625" s="75" t="e" vm="737">
        <v>#VALUE!</v>
      </c>
    </row>
    <row r="626" spans="1:9" x14ac:dyDescent="0.4">
      <c r="A626" s="70" t="s">
        <v>2754</v>
      </c>
      <c r="B626" s="70" t="s">
        <v>2753</v>
      </c>
      <c r="C626" s="74">
        <v>52</v>
      </c>
      <c r="D626" s="70" t="s">
        <v>28</v>
      </c>
      <c r="E626" s="72">
        <v>20260101</v>
      </c>
      <c r="F626" s="70" t="s">
        <v>1283</v>
      </c>
      <c r="G626" s="70" t="s">
        <v>2443</v>
      </c>
      <c r="H626" s="70" t="s">
        <v>2754</v>
      </c>
      <c r="I626" s="75" t="e" vm="738">
        <v>#VALUE!</v>
      </c>
    </row>
    <row r="627" spans="1:9" x14ac:dyDescent="0.4">
      <c r="A627" s="70" t="s">
        <v>1965</v>
      </c>
      <c r="B627" s="70" t="s">
        <v>2012</v>
      </c>
      <c r="C627" s="74">
        <v>41.5</v>
      </c>
      <c r="D627" s="70" t="s">
        <v>28</v>
      </c>
      <c r="E627" s="72">
        <v>20260101</v>
      </c>
      <c r="F627" s="70" t="s">
        <v>1283</v>
      </c>
      <c r="G627" s="70" t="s">
        <v>2442</v>
      </c>
      <c r="H627" s="70" t="s">
        <v>1965</v>
      </c>
      <c r="I627" s="75" t="e" vm="739">
        <v>#VALUE!</v>
      </c>
    </row>
    <row r="628" spans="1:9" x14ac:dyDescent="0.4">
      <c r="A628" s="70" t="s">
        <v>1964</v>
      </c>
      <c r="B628" s="70" t="s">
        <v>2011</v>
      </c>
      <c r="C628" s="74">
        <v>41.5</v>
      </c>
      <c r="D628" s="70" t="s">
        <v>28</v>
      </c>
      <c r="E628" s="72">
        <v>20260101</v>
      </c>
      <c r="F628" s="70" t="s">
        <v>1283</v>
      </c>
      <c r="G628" s="70" t="s">
        <v>2441</v>
      </c>
      <c r="H628" s="70" t="s">
        <v>1964</v>
      </c>
      <c r="I628" s="75" t="e" vm="740">
        <v>#VALUE!</v>
      </c>
    </row>
    <row r="629" spans="1:9" x14ac:dyDescent="0.4">
      <c r="A629" s="70" t="s">
        <v>1968</v>
      </c>
      <c r="B629" s="70" t="s">
        <v>2015</v>
      </c>
      <c r="C629" s="74">
        <v>41.5</v>
      </c>
      <c r="D629" s="70" t="s">
        <v>28</v>
      </c>
      <c r="E629" s="72">
        <v>20260101</v>
      </c>
      <c r="F629" s="70" t="s">
        <v>1283</v>
      </c>
      <c r="G629" s="70" t="s">
        <v>2446</v>
      </c>
      <c r="H629" s="70" t="s">
        <v>1968</v>
      </c>
      <c r="I629" s="75" t="e" vm="741">
        <v>#VALUE!</v>
      </c>
    </row>
    <row r="630" spans="1:9" x14ac:dyDescent="0.4">
      <c r="A630" s="70" t="s">
        <v>1969</v>
      </c>
      <c r="B630" s="70" t="s">
        <v>2016</v>
      </c>
      <c r="C630" s="74">
        <v>41.5</v>
      </c>
      <c r="D630" s="70" t="s">
        <v>28</v>
      </c>
      <c r="E630" s="72">
        <v>20260101</v>
      </c>
      <c r="F630" s="70" t="s">
        <v>1283</v>
      </c>
      <c r="G630" s="70" t="s">
        <v>2447</v>
      </c>
      <c r="H630" s="70" t="s">
        <v>1969</v>
      </c>
      <c r="I630" s="75" t="e" vm="742">
        <v>#VALUE!</v>
      </c>
    </row>
    <row r="631" spans="1:9" x14ac:dyDescent="0.4">
      <c r="A631" s="70" t="s">
        <v>1971</v>
      </c>
      <c r="B631" s="70" t="s">
        <v>2018</v>
      </c>
      <c r="C631" s="74">
        <v>14.2</v>
      </c>
      <c r="D631" s="70" t="s">
        <v>28</v>
      </c>
      <c r="E631" s="72">
        <v>20260101</v>
      </c>
      <c r="F631" s="70" t="s">
        <v>1283</v>
      </c>
      <c r="G631" s="70" t="s">
        <v>2449</v>
      </c>
      <c r="H631" s="70" t="s">
        <v>1971</v>
      </c>
      <c r="I631" s="75" t="e" vm="743">
        <v>#VALUE!</v>
      </c>
    </row>
    <row r="632" spans="1:9" x14ac:dyDescent="0.4">
      <c r="A632" s="70" t="s">
        <v>1976</v>
      </c>
      <c r="B632" s="70" t="s">
        <v>2023</v>
      </c>
      <c r="C632" s="74">
        <v>12.15</v>
      </c>
      <c r="D632" s="70" t="s">
        <v>28</v>
      </c>
      <c r="E632" s="72">
        <v>20260101</v>
      </c>
      <c r="F632" s="70" t="s">
        <v>1283</v>
      </c>
      <c r="G632" s="70" t="s">
        <v>2431</v>
      </c>
      <c r="H632" s="70" t="s">
        <v>1976</v>
      </c>
      <c r="I632" s="75" t="e" vm="744">
        <v>#VALUE!</v>
      </c>
    </row>
    <row r="633" spans="1:9" x14ac:dyDescent="0.4">
      <c r="A633" s="70" t="s">
        <v>1975</v>
      </c>
      <c r="B633" s="70" t="s">
        <v>2022</v>
      </c>
      <c r="C633" s="74">
        <v>14.2</v>
      </c>
      <c r="D633" s="70" t="s">
        <v>28</v>
      </c>
      <c r="E633" s="72">
        <v>20260101</v>
      </c>
      <c r="F633" s="70" t="s">
        <v>1283</v>
      </c>
      <c r="G633" s="70" t="s">
        <v>2451</v>
      </c>
      <c r="H633" s="70" t="s">
        <v>1975</v>
      </c>
      <c r="I633" s="75" t="e" vm="745">
        <v>#VALUE!</v>
      </c>
    </row>
    <row r="634" spans="1:9" x14ac:dyDescent="0.4">
      <c r="A634" s="70" t="s">
        <v>1974</v>
      </c>
      <c r="B634" s="70" t="s">
        <v>2021</v>
      </c>
      <c r="C634" s="74">
        <v>14.2</v>
      </c>
      <c r="D634" s="70" t="s">
        <v>28</v>
      </c>
      <c r="E634" s="72">
        <v>20260101</v>
      </c>
      <c r="F634" s="70" t="s">
        <v>1283</v>
      </c>
      <c r="G634" s="70" t="s">
        <v>2450</v>
      </c>
      <c r="H634" s="70" t="s">
        <v>1974</v>
      </c>
      <c r="I634" s="75" t="e" vm="746">
        <v>#VALUE!</v>
      </c>
    </row>
    <row r="635" spans="1:9" x14ac:dyDescent="0.4">
      <c r="A635" s="70" t="s">
        <v>1966</v>
      </c>
      <c r="B635" s="70" t="s">
        <v>2013</v>
      </c>
      <c r="C635" s="74">
        <v>41.5</v>
      </c>
      <c r="D635" s="70" t="s">
        <v>28</v>
      </c>
      <c r="E635" s="72">
        <v>20260101</v>
      </c>
      <c r="F635" s="70" t="s">
        <v>1283</v>
      </c>
      <c r="G635" s="70" t="s">
        <v>2444</v>
      </c>
      <c r="H635" s="70" t="s">
        <v>1966</v>
      </c>
      <c r="I635" s="75" t="e" vm="747">
        <v>#VALUE!</v>
      </c>
    </row>
    <row r="636" spans="1:9" x14ac:dyDescent="0.4">
      <c r="A636" s="70" t="s">
        <v>1972</v>
      </c>
      <c r="B636" s="70" t="s">
        <v>2019</v>
      </c>
      <c r="C636" s="74">
        <v>8.25</v>
      </c>
      <c r="D636" s="70" t="s">
        <v>28</v>
      </c>
      <c r="E636" s="72">
        <v>20260101</v>
      </c>
      <c r="F636" s="70" t="s">
        <v>1283</v>
      </c>
      <c r="G636" s="70" t="s">
        <v>2429</v>
      </c>
      <c r="H636" s="70" t="s">
        <v>1972</v>
      </c>
      <c r="I636" s="75" t="e" vm="748">
        <v>#VALUE!</v>
      </c>
    </row>
    <row r="637" spans="1:9" x14ac:dyDescent="0.4">
      <c r="A637" s="70" t="s">
        <v>1973</v>
      </c>
      <c r="B637" s="70" t="s">
        <v>2020</v>
      </c>
      <c r="C637" s="74">
        <v>12.15</v>
      </c>
      <c r="D637" s="70" t="s">
        <v>28</v>
      </c>
      <c r="E637" s="72">
        <v>20260101</v>
      </c>
      <c r="F637" s="70" t="s">
        <v>1283</v>
      </c>
      <c r="G637" s="70" t="s">
        <v>2430</v>
      </c>
      <c r="H637" s="70" t="s">
        <v>1973</v>
      </c>
      <c r="I637" s="75" t="e" vm="749">
        <v>#VALUE!</v>
      </c>
    </row>
    <row r="638" spans="1:9" x14ac:dyDescent="0.4">
      <c r="A638" s="70" t="s">
        <v>1970</v>
      </c>
      <c r="B638" s="70" t="s">
        <v>2017</v>
      </c>
      <c r="C638" s="74">
        <v>41.5</v>
      </c>
      <c r="D638" s="70" t="s">
        <v>28</v>
      </c>
      <c r="E638" s="72">
        <v>20260101</v>
      </c>
      <c r="F638" s="70" t="s">
        <v>1283</v>
      </c>
      <c r="G638" s="70" t="s">
        <v>2448</v>
      </c>
      <c r="H638" s="70" t="s">
        <v>1970</v>
      </c>
      <c r="I638" s="75" t="e" vm="750">
        <v>#VALUE!</v>
      </c>
    </row>
    <row r="639" spans="1:9" x14ac:dyDescent="0.4">
      <c r="A639" s="70" t="s">
        <v>1950</v>
      </c>
      <c r="B639" s="70" t="s">
        <v>1997</v>
      </c>
      <c r="C639" s="74">
        <v>55.4</v>
      </c>
      <c r="D639" s="70" t="s">
        <v>28</v>
      </c>
      <c r="E639" s="72">
        <v>20260101</v>
      </c>
      <c r="F639" s="70" t="s">
        <v>1283</v>
      </c>
      <c r="G639" s="70" t="s">
        <v>2415</v>
      </c>
      <c r="H639" s="70" t="s">
        <v>1950</v>
      </c>
      <c r="I639" s="75" t="e" vm="751">
        <v>#VALUE!</v>
      </c>
    </row>
    <row r="640" spans="1:9" x14ac:dyDescent="0.4">
      <c r="A640" s="70" t="s">
        <v>1951</v>
      </c>
      <c r="B640" s="70" t="s">
        <v>1998</v>
      </c>
      <c r="C640" s="74">
        <v>55.4</v>
      </c>
      <c r="D640" s="70" t="s">
        <v>28</v>
      </c>
      <c r="E640" s="72">
        <v>20260101</v>
      </c>
      <c r="F640" s="70" t="s">
        <v>1283</v>
      </c>
      <c r="G640" s="70" t="s">
        <v>2414</v>
      </c>
      <c r="H640" s="70" t="s">
        <v>1951</v>
      </c>
      <c r="I640" s="75" t="e" vm="752">
        <v>#VALUE!</v>
      </c>
    </row>
    <row r="641" spans="1:9" x14ac:dyDescent="0.4">
      <c r="A641" s="70" t="s">
        <v>1952</v>
      </c>
      <c r="B641" s="70" t="s">
        <v>1999</v>
      </c>
      <c r="C641" s="74">
        <v>55.4</v>
      </c>
      <c r="D641" s="70" t="s">
        <v>28</v>
      </c>
      <c r="E641" s="72">
        <v>20260101</v>
      </c>
      <c r="F641" s="70" t="s">
        <v>1283</v>
      </c>
      <c r="G641" s="70" t="s">
        <v>2418</v>
      </c>
      <c r="H641" s="70" t="s">
        <v>1952</v>
      </c>
      <c r="I641" s="75" t="e" vm="753">
        <v>#VALUE!</v>
      </c>
    </row>
    <row r="642" spans="1:9" x14ac:dyDescent="0.4">
      <c r="A642" s="70" t="s">
        <v>1953</v>
      </c>
      <c r="B642" s="70" t="s">
        <v>2000</v>
      </c>
      <c r="C642" s="74">
        <v>55.4</v>
      </c>
      <c r="D642" s="70" t="s">
        <v>28</v>
      </c>
      <c r="E642" s="72">
        <v>20260101</v>
      </c>
      <c r="F642" s="70" t="s">
        <v>1283</v>
      </c>
      <c r="G642" s="70" t="s">
        <v>2419</v>
      </c>
      <c r="H642" s="70" t="s">
        <v>1953</v>
      </c>
      <c r="I642" s="75" t="e" vm="754">
        <v>#VALUE!</v>
      </c>
    </row>
    <row r="643" spans="1:9" x14ac:dyDescent="0.4">
      <c r="A643" s="70" t="s">
        <v>1948</v>
      </c>
      <c r="B643" s="70" t="s">
        <v>1995</v>
      </c>
      <c r="C643" s="74">
        <v>55.4</v>
      </c>
      <c r="D643" s="70" t="s">
        <v>28</v>
      </c>
      <c r="E643" s="72">
        <v>20260101</v>
      </c>
      <c r="F643" s="70" t="s">
        <v>1283</v>
      </c>
      <c r="G643" s="70" t="s">
        <v>2417</v>
      </c>
      <c r="H643" s="70" t="s">
        <v>1948</v>
      </c>
      <c r="I643" s="75" t="e" vm="755">
        <v>#VALUE!</v>
      </c>
    </row>
    <row r="644" spans="1:9" x14ac:dyDescent="0.4">
      <c r="A644" s="70" t="s">
        <v>1949</v>
      </c>
      <c r="B644" s="70" t="s">
        <v>1996</v>
      </c>
      <c r="C644" s="74">
        <v>55.4</v>
      </c>
      <c r="D644" s="70" t="s">
        <v>28</v>
      </c>
      <c r="E644" s="72">
        <v>20260101</v>
      </c>
      <c r="F644" s="70" t="s">
        <v>1283</v>
      </c>
      <c r="G644" s="70" t="s">
        <v>2416</v>
      </c>
      <c r="H644" s="70" t="s">
        <v>1949</v>
      </c>
      <c r="I644" s="75" t="e" vm="756">
        <v>#VALUE!</v>
      </c>
    </row>
    <row r="645" spans="1:9" x14ac:dyDescent="0.4">
      <c r="A645" s="70" t="s">
        <v>1963</v>
      </c>
      <c r="B645" s="70" t="s">
        <v>2010</v>
      </c>
      <c r="C645" s="74">
        <v>55.4</v>
      </c>
      <c r="D645" s="70" t="s">
        <v>28</v>
      </c>
      <c r="E645" s="72">
        <v>20260101</v>
      </c>
      <c r="F645" s="70" t="s">
        <v>1283</v>
      </c>
      <c r="G645" s="70" t="s">
        <v>2422</v>
      </c>
      <c r="H645" s="70" t="s">
        <v>1963</v>
      </c>
      <c r="I645" s="75" t="e" vm="757">
        <v>#VALUE!</v>
      </c>
    </row>
    <row r="646" spans="1:9" x14ac:dyDescent="0.4">
      <c r="A646" s="70" t="s">
        <v>1958</v>
      </c>
      <c r="B646" s="70" t="s">
        <v>2005</v>
      </c>
      <c r="C646" s="74">
        <v>22.8</v>
      </c>
      <c r="D646" s="70" t="s">
        <v>28</v>
      </c>
      <c r="E646" s="72">
        <v>20260101</v>
      </c>
      <c r="F646" s="70" t="s">
        <v>1283</v>
      </c>
      <c r="G646" s="70" t="s">
        <v>2411</v>
      </c>
      <c r="H646" s="70" t="s">
        <v>1958</v>
      </c>
      <c r="I646" s="75" t="e" vm="758">
        <v>#VALUE!</v>
      </c>
    </row>
    <row r="647" spans="1:9" x14ac:dyDescent="0.4">
      <c r="A647" s="70" t="s">
        <v>1956</v>
      </c>
      <c r="B647" s="70" t="s">
        <v>2003</v>
      </c>
      <c r="C647" s="74">
        <v>55.4</v>
      </c>
      <c r="D647" s="70" t="s">
        <v>28</v>
      </c>
      <c r="E647" s="72">
        <v>20260101</v>
      </c>
      <c r="F647" s="70" t="s">
        <v>1283</v>
      </c>
      <c r="G647" s="70" t="s">
        <v>2421</v>
      </c>
      <c r="H647" s="70" t="s">
        <v>1956</v>
      </c>
      <c r="I647" s="75" t="e" vm="759">
        <v>#VALUE!</v>
      </c>
    </row>
    <row r="648" spans="1:9" x14ac:dyDescent="0.4">
      <c r="A648" s="70" t="s">
        <v>1954</v>
      </c>
      <c r="B648" s="70" t="s">
        <v>2001</v>
      </c>
      <c r="C648" s="74">
        <v>55.4</v>
      </c>
      <c r="D648" s="70" t="s">
        <v>28</v>
      </c>
      <c r="E648" s="72">
        <v>20260101</v>
      </c>
      <c r="F648" s="70" t="s">
        <v>1283</v>
      </c>
      <c r="G648" s="70" t="s">
        <v>2420</v>
      </c>
      <c r="H648" s="70" t="s">
        <v>1954</v>
      </c>
      <c r="I648" s="75" t="e" vm="760">
        <v>#VALUE!</v>
      </c>
    </row>
    <row r="649" spans="1:9" x14ac:dyDescent="0.4">
      <c r="A649" s="70" t="s">
        <v>1957</v>
      </c>
      <c r="B649" s="70" t="s">
        <v>2004</v>
      </c>
      <c r="C649" s="74">
        <v>22.8</v>
      </c>
      <c r="D649" s="70" t="s">
        <v>28</v>
      </c>
      <c r="E649" s="72">
        <v>20260101</v>
      </c>
      <c r="F649" s="70" t="s">
        <v>1283</v>
      </c>
      <c r="G649" s="70" t="s">
        <v>2410</v>
      </c>
      <c r="H649" s="70" t="s">
        <v>1957</v>
      </c>
      <c r="I649" s="75" t="e" vm="761">
        <v>#VALUE!</v>
      </c>
    </row>
    <row r="650" spans="1:9" x14ac:dyDescent="0.4">
      <c r="A650" s="70" t="s">
        <v>1959</v>
      </c>
      <c r="B650" s="70" t="s">
        <v>2006</v>
      </c>
      <c r="C650" s="74">
        <v>22.8</v>
      </c>
      <c r="D650" s="70" t="s">
        <v>28</v>
      </c>
      <c r="E650" s="72">
        <v>20260101</v>
      </c>
      <c r="F650" s="70" t="s">
        <v>1283</v>
      </c>
      <c r="G650" s="70" t="s">
        <v>2412</v>
      </c>
      <c r="H650" s="70" t="s">
        <v>1959</v>
      </c>
      <c r="I650" s="75" t="e" vm="762">
        <v>#VALUE!</v>
      </c>
    </row>
    <row r="651" spans="1:9" x14ac:dyDescent="0.4">
      <c r="A651" s="70" t="s">
        <v>1960</v>
      </c>
      <c r="B651" s="70" t="s">
        <v>2007</v>
      </c>
      <c r="C651" s="74">
        <v>56.2</v>
      </c>
      <c r="D651" s="70" t="s">
        <v>28</v>
      </c>
      <c r="E651" s="72">
        <v>20260101</v>
      </c>
      <c r="F651" s="70" t="s">
        <v>1283</v>
      </c>
      <c r="G651" s="70" t="s">
        <v>2407</v>
      </c>
      <c r="H651" s="70" t="s">
        <v>1960</v>
      </c>
      <c r="I651" s="75" t="e" vm="763">
        <v>#VALUE!</v>
      </c>
    </row>
    <row r="652" spans="1:9" x14ac:dyDescent="0.4">
      <c r="A652" s="70" t="s">
        <v>1955</v>
      </c>
      <c r="B652" s="70" t="s">
        <v>2002</v>
      </c>
      <c r="C652" s="74">
        <v>55.4</v>
      </c>
      <c r="D652" s="70" t="s">
        <v>28</v>
      </c>
      <c r="E652" s="72">
        <v>20260101</v>
      </c>
      <c r="F652" s="70" t="s">
        <v>1283</v>
      </c>
      <c r="G652" s="70" t="s">
        <v>2413</v>
      </c>
      <c r="H652" s="70" t="s">
        <v>1955</v>
      </c>
      <c r="I652" s="75" t="e" vm="764">
        <v>#VALUE!</v>
      </c>
    </row>
    <row r="653" spans="1:9" x14ac:dyDescent="0.4">
      <c r="A653" s="70" t="s">
        <v>1962</v>
      </c>
      <c r="B653" s="70" t="s">
        <v>2009</v>
      </c>
      <c r="C653" s="74">
        <v>11.45</v>
      </c>
      <c r="D653" s="70" t="s">
        <v>28</v>
      </c>
      <c r="E653" s="72">
        <v>20260101</v>
      </c>
      <c r="F653" s="70" t="s">
        <v>1283</v>
      </c>
      <c r="G653" s="70" t="s">
        <v>2409</v>
      </c>
      <c r="H653" s="70" t="s">
        <v>1962</v>
      </c>
      <c r="I653" s="75" t="e" vm="765">
        <v>#VALUE!</v>
      </c>
    </row>
    <row r="654" spans="1:9" x14ac:dyDescent="0.4">
      <c r="A654" s="70" t="s">
        <v>1961</v>
      </c>
      <c r="B654" s="70" t="s">
        <v>2008</v>
      </c>
      <c r="C654" s="74">
        <v>14.75</v>
      </c>
      <c r="D654" s="70" t="s">
        <v>28</v>
      </c>
      <c r="E654" s="72">
        <v>20260101</v>
      </c>
      <c r="F654" s="70" t="s">
        <v>1283</v>
      </c>
      <c r="G654" s="70" t="s">
        <v>2408</v>
      </c>
      <c r="H654" s="70" t="s">
        <v>1961</v>
      </c>
      <c r="I654" s="75" t="e" vm="766">
        <v>#VALUE!</v>
      </c>
    </row>
    <row r="655" spans="1:9" x14ac:dyDescent="0.4">
      <c r="A655" s="70" t="s">
        <v>2622</v>
      </c>
      <c r="B655" s="70" t="s">
        <v>2455</v>
      </c>
      <c r="C655" s="74">
        <v>3.96</v>
      </c>
      <c r="D655" s="70" t="s">
        <v>28</v>
      </c>
      <c r="E655" s="72">
        <v>20260101</v>
      </c>
      <c r="F655" s="70" t="s">
        <v>1284</v>
      </c>
      <c r="G655" s="70" t="s">
        <v>2458</v>
      </c>
      <c r="H655" s="70" t="s">
        <v>2622</v>
      </c>
      <c r="I655" s="75" t="e" vm="767">
        <v>#VALUE!</v>
      </c>
    </row>
    <row r="656" spans="1:9" x14ac:dyDescent="0.4">
      <c r="A656" s="70" t="s">
        <v>1981</v>
      </c>
      <c r="B656" s="70" t="s">
        <v>2028</v>
      </c>
      <c r="C656" s="74">
        <v>226</v>
      </c>
      <c r="D656" s="70" t="s">
        <v>28</v>
      </c>
      <c r="E656" s="72">
        <v>20260101</v>
      </c>
      <c r="F656" s="70" t="s">
        <v>1283</v>
      </c>
      <c r="G656" s="70" t="s">
        <v>2427</v>
      </c>
      <c r="H656" s="70" t="s">
        <v>1981</v>
      </c>
      <c r="I656" s="75" t="e" vm="768">
        <v>#VALUE!</v>
      </c>
    </row>
    <row r="657" spans="1:9" x14ac:dyDescent="0.4">
      <c r="A657" s="70" t="s">
        <v>1984</v>
      </c>
      <c r="B657" s="70" t="s">
        <v>2031</v>
      </c>
      <c r="C657" s="74">
        <v>172</v>
      </c>
      <c r="D657" s="70" t="s">
        <v>28</v>
      </c>
      <c r="E657" s="72">
        <v>20260101</v>
      </c>
      <c r="F657" s="70" t="s">
        <v>1283</v>
      </c>
      <c r="G657" s="70" t="s">
        <v>2433</v>
      </c>
      <c r="H657" s="70" t="s">
        <v>1984</v>
      </c>
      <c r="I657" s="75" t="e" vm="769">
        <v>#VALUE!</v>
      </c>
    </row>
    <row r="658" spans="1:9" x14ac:dyDescent="0.4">
      <c r="A658" s="70" t="s">
        <v>1986</v>
      </c>
      <c r="B658" s="70" t="s">
        <v>2033</v>
      </c>
      <c r="C658" s="74">
        <v>56.2</v>
      </c>
      <c r="D658" s="70" t="s">
        <v>28</v>
      </c>
      <c r="E658" s="72">
        <v>20260101</v>
      </c>
      <c r="F658" s="70" t="s">
        <v>1283</v>
      </c>
      <c r="G658" s="70" t="s">
        <v>2424</v>
      </c>
      <c r="H658" s="70" t="s">
        <v>1986</v>
      </c>
      <c r="I658" s="75" t="e" vm="770">
        <v>#VALUE!</v>
      </c>
    </row>
    <row r="659" spans="1:9" x14ac:dyDescent="0.4">
      <c r="A659" s="70" t="s">
        <v>1982</v>
      </c>
      <c r="B659" s="70" t="s">
        <v>2029</v>
      </c>
      <c r="C659" s="74">
        <v>226</v>
      </c>
      <c r="D659" s="70" t="s">
        <v>28</v>
      </c>
      <c r="E659" s="72">
        <v>20260101</v>
      </c>
      <c r="F659" s="70" t="s">
        <v>1283</v>
      </c>
      <c r="G659" s="70" t="s">
        <v>2432</v>
      </c>
      <c r="H659" s="70" t="s">
        <v>1982</v>
      </c>
      <c r="I659" s="75" t="e" vm="771">
        <v>#VALUE!</v>
      </c>
    </row>
    <row r="660" spans="1:9" x14ac:dyDescent="0.4">
      <c r="A660" s="70" t="s">
        <v>1980</v>
      </c>
      <c r="B660" s="70" t="s">
        <v>2027</v>
      </c>
      <c r="C660" s="74">
        <v>105</v>
      </c>
      <c r="D660" s="70" t="s">
        <v>28</v>
      </c>
      <c r="E660" s="72">
        <v>20260101</v>
      </c>
      <c r="F660" s="70" t="s">
        <v>1283</v>
      </c>
      <c r="G660" s="70" t="s">
        <v>2426</v>
      </c>
      <c r="H660" s="70" t="s">
        <v>1980</v>
      </c>
      <c r="I660" s="75" t="e" vm="772">
        <v>#VALUE!</v>
      </c>
    </row>
    <row r="661" spans="1:9" x14ac:dyDescent="0.4">
      <c r="A661" s="70" t="s">
        <v>1979</v>
      </c>
      <c r="B661" s="70" t="s">
        <v>2026</v>
      </c>
      <c r="C661" s="74">
        <v>56.2</v>
      </c>
      <c r="D661" s="70" t="s">
        <v>28</v>
      </c>
      <c r="E661" s="72">
        <v>20260101</v>
      </c>
      <c r="F661" s="70" t="s">
        <v>1283</v>
      </c>
      <c r="G661" s="70" t="s">
        <v>2425</v>
      </c>
      <c r="H661" s="70" t="s">
        <v>1979</v>
      </c>
      <c r="I661" s="75" t="e" vm="773">
        <v>#VALUE!</v>
      </c>
    </row>
    <row r="662" spans="1:9" x14ac:dyDescent="0.4">
      <c r="A662" s="70" t="s">
        <v>1983</v>
      </c>
      <c r="B662" s="70" t="s">
        <v>2030</v>
      </c>
      <c r="C662" s="74">
        <v>56.2</v>
      </c>
      <c r="D662" s="70" t="s">
        <v>28</v>
      </c>
      <c r="E662" s="72">
        <v>20260101</v>
      </c>
      <c r="F662" s="70" t="s">
        <v>1283</v>
      </c>
      <c r="G662" s="70" t="s">
        <v>2428</v>
      </c>
      <c r="H662" s="70" t="s">
        <v>1983</v>
      </c>
      <c r="I662" s="75" t="e" vm="774">
        <v>#VALUE!</v>
      </c>
    </row>
    <row r="663" spans="1:9" x14ac:dyDescent="0.4">
      <c r="A663" s="70" t="s">
        <v>1946</v>
      </c>
      <c r="B663" s="70" t="s">
        <v>1993</v>
      </c>
      <c r="C663" s="74">
        <v>11.05</v>
      </c>
      <c r="D663" s="70" t="s">
        <v>28</v>
      </c>
      <c r="E663" s="72">
        <v>20260101</v>
      </c>
      <c r="F663" s="70" t="s">
        <v>1283</v>
      </c>
      <c r="G663" s="70" t="s">
        <v>2650</v>
      </c>
      <c r="H663" s="70" t="s">
        <v>1946</v>
      </c>
      <c r="I663" s="75" t="e" vm="775">
        <v>#VALUE!</v>
      </c>
    </row>
    <row r="664" spans="1:9" x14ac:dyDescent="0.4">
      <c r="A664" s="70" t="s">
        <v>1944</v>
      </c>
      <c r="B664" s="70" t="s">
        <v>1991</v>
      </c>
      <c r="C664" s="74">
        <v>8.6999999999999993</v>
      </c>
      <c r="D664" s="70" t="s">
        <v>28</v>
      </c>
      <c r="E664" s="72">
        <v>20260101</v>
      </c>
      <c r="F664" s="70" t="s">
        <v>1283</v>
      </c>
      <c r="G664" s="70" t="s">
        <v>2651</v>
      </c>
      <c r="H664" s="70" t="s">
        <v>1944</v>
      </c>
      <c r="I664" s="75" t="e" vm="776">
        <v>#VALUE!</v>
      </c>
    </row>
    <row r="665" spans="1:9" x14ac:dyDescent="0.4">
      <c r="A665" s="70" t="s">
        <v>1945</v>
      </c>
      <c r="B665" s="70" t="s">
        <v>1992</v>
      </c>
      <c r="C665" s="74">
        <v>6.5</v>
      </c>
      <c r="D665" s="70" t="s">
        <v>28</v>
      </c>
      <c r="E665" s="72">
        <v>20260101</v>
      </c>
      <c r="F665" s="70" t="s">
        <v>1283</v>
      </c>
      <c r="G665" s="70" t="s">
        <v>2652</v>
      </c>
      <c r="H665" s="70" t="s">
        <v>1945</v>
      </c>
      <c r="I665" s="75" t="e" vm="777">
        <v>#VALUE!</v>
      </c>
    </row>
    <row r="666" spans="1:9" x14ac:dyDescent="0.4">
      <c r="A666" s="70" t="s">
        <v>1989</v>
      </c>
      <c r="B666" s="70" t="s">
        <v>2036</v>
      </c>
      <c r="C666" s="74">
        <v>11.35</v>
      </c>
      <c r="D666" s="70" t="s">
        <v>28</v>
      </c>
      <c r="E666" s="72">
        <v>20260101</v>
      </c>
      <c r="F666" s="70" t="s">
        <v>1283</v>
      </c>
      <c r="G666" s="70" t="s">
        <v>2653</v>
      </c>
      <c r="H666" s="70" t="s">
        <v>1989</v>
      </c>
      <c r="I666" s="75" t="e" vm="778">
        <v>#VALUE!</v>
      </c>
    </row>
    <row r="667" spans="1:9" x14ac:dyDescent="0.4">
      <c r="A667" s="70" t="s">
        <v>1947</v>
      </c>
      <c r="B667" s="70" t="s">
        <v>1994</v>
      </c>
      <c r="C667" s="74">
        <v>6.05</v>
      </c>
      <c r="D667" s="70" t="s">
        <v>28</v>
      </c>
      <c r="E667" s="72">
        <v>20260101</v>
      </c>
      <c r="F667" s="70" t="s">
        <v>1283</v>
      </c>
      <c r="G667" s="70" t="s">
        <v>2654</v>
      </c>
      <c r="H667" s="70" t="s">
        <v>1947</v>
      </c>
      <c r="I667" s="75" t="e" vm="779">
        <v>#VALUE!</v>
      </c>
    </row>
    <row r="668" spans="1:9" x14ac:dyDescent="0.4">
      <c r="A668" s="70" t="s">
        <v>1988</v>
      </c>
      <c r="B668" s="70" t="s">
        <v>2035</v>
      </c>
      <c r="C668" s="74">
        <v>11.35</v>
      </c>
      <c r="D668" s="70" t="s">
        <v>28</v>
      </c>
      <c r="E668" s="72">
        <v>20260101</v>
      </c>
      <c r="F668" s="70" t="s">
        <v>1283</v>
      </c>
      <c r="G668" s="70" t="s">
        <v>2655</v>
      </c>
      <c r="H668" s="70" t="s">
        <v>1988</v>
      </c>
      <c r="I668" s="75" t="e" vm="779">
        <v>#VALUE!</v>
      </c>
    </row>
    <row r="669" spans="1:9" x14ac:dyDescent="0.4">
      <c r="A669" s="70" t="s">
        <v>1987</v>
      </c>
      <c r="B669" s="70" t="s">
        <v>2034</v>
      </c>
      <c r="C669" s="74">
        <v>23.9</v>
      </c>
      <c r="D669" s="70" t="s">
        <v>28</v>
      </c>
      <c r="E669" s="72">
        <v>20260101</v>
      </c>
      <c r="F669" s="70" t="s">
        <v>1283</v>
      </c>
      <c r="G669" s="70" t="s">
        <v>2423</v>
      </c>
      <c r="H669" s="70" t="s">
        <v>1987</v>
      </c>
      <c r="I669" s="75" t="e" vm="780">
        <v>#VALUE!</v>
      </c>
    </row>
    <row r="670" spans="1:9" x14ac:dyDescent="0.4">
      <c r="A670" s="70" t="s">
        <v>2624</v>
      </c>
      <c r="B670" s="70" t="s">
        <v>2623</v>
      </c>
      <c r="C670" s="74">
        <v>3.77</v>
      </c>
      <c r="D670" s="70" t="s">
        <v>28</v>
      </c>
      <c r="E670" s="72">
        <v>20260101</v>
      </c>
      <c r="F670" s="70" t="s">
        <v>1284</v>
      </c>
      <c r="G670" s="70" t="s">
        <v>2459</v>
      </c>
      <c r="H670" s="70" t="s">
        <v>2624</v>
      </c>
      <c r="I670" s="75" t="e" vm="781">
        <v>#VALUE!</v>
      </c>
    </row>
    <row r="671" spans="1:9" x14ac:dyDescent="0.4">
      <c r="A671" s="70" t="s">
        <v>1978</v>
      </c>
      <c r="B671" s="70" t="s">
        <v>2025</v>
      </c>
      <c r="C671" s="74">
        <v>14.3</v>
      </c>
      <c r="D671" s="70" t="s">
        <v>28</v>
      </c>
      <c r="E671" s="72">
        <v>20260101</v>
      </c>
      <c r="F671" s="70" t="s">
        <v>1283</v>
      </c>
      <c r="G671" s="70" t="s">
        <v>2393</v>
      </c>
      <c r="H671" s="70" t="s">
        <v>1978</v>
      </c>
      <c r="I671" s="75" t="e" vm="782">
        <v>#VALUE!</v>
      </c>
    </row>
    <row r="672" spans="1:9" x14ac:dyDescent="0.4">
      <c r="A672" s="70" t="s">
        <v>1977</v>
      </c>
      <c r="B672" s="70" t="s">
        <v>2024</v>
      </c>
      <c r="C672" s="74">
        <v>14.3</v>
      </c>
      <c r="D672" s="70" t="s">
        <v>28</v>
      </c>
      <c r="E672" s="72">
        <v>20260101</v>
      </c>
      <c r="F672" s="70" t="s">
        <v>1283</v>
      </c>
      <c r="G672" s="70" t="s">
        <v>2392</v>
      </c>
      <c r="H672" s="70" t="s">
        <v>1977</v>
      </c>
      <c r="I672" s="75" t="e" vm="783">
        <v>#VALUE!</v>
      </c>
    </row>
    <row r="673" spans="1:9" x14ac:dyDescent="0.4">
      <c r="A673" s="70" t="s">
        <v>1985</v>
      </c>
      <c r="B673" s="70" t="s">
        <v>2032</v>
      </c>
      <c r="C673" s="74">
        <v>11.05</v>
      </c>
      <c r="D673" s="70" t="s">
        <v>28</v>
      </c>
      <c r="E673" s="72">
        <v>20260101</v>
      </c>
      <c r="F673" s="70" t="s">
        <v>1283</v>
      </c>
      <c r="G673" s="70" t="s">
        <v>2394</v>
      </c>
      <c r="H673" s="70" t="s">
        <v>1985</v>
      </c>
      <c r="I673" s="75" t="e" vm="784">
        <v>#VALUE!</v>
      </c>
    </row>
    <row r="674" spans="1:9" x14ac:dyDescent="0.4">
      <c r="A674" s="70" t="s">
        <v>2083</v>
      </c>
      <c r="B674" s="70" t="s">
        <v>1940</v>
      </c>
      <c r="C674" s="74">
        <v>6.3</v>
      </c>
      <c r="D674" s="70" t="s">
        <v>28</v>
      </c>
      <c r="E674" s="72">
        <v>20260101</v>
      </c>
      <c r="F674" s="70" t="s">
        <v>1284</v>
      </c>
      <c r="G674" s="70" t="s">
        <v>2499</v>
      </c>
      <c r="H674" s="70" t="s">
        <v>2083</v>
      </c>
      <c r="I674" s="75" t="e" vm="785">
        <v>#VALUE!</v>
      </c>
    </row>
    <row r="675" spans="1:9" x14ac:dyDescent="0.4">
      <c r="A675" s="70" t="s">
        <v>2627</v>
      </c>
      <c r="B675" s="70" t="s">
        <v>2440</v>
      </c>
      <c r="C675" s="74">
        <v>9.5500000000000007</v>
      </c>
      <c r="D675" s="70" t="s">
        <v>28</v>
      </c>
      <c r="E675" s="72">
        <v>20260101</v>
      </c>
      <c r="F675" s="70" t="s">
        <v>2037</v>
      </c>
      <c r="G675" s="70" t="s">
        <v>2498</v>
      </c>
      <c r="H675" s="70" t="s">
        <v>2627</v>
      </c>
      <c r="I675" s="75" t="e" vm="786">
        <v>#VALUE!</v>
      </c>
    </row>
    <row r="676" spans="1:9" x14ac:dyDescent="0.4">
      <c r="A676" s="70" t="s">
        <v>2062</v>
      </c>
      <c r="B676" s="70" t="s">
        <v>2108</v>
      </c>
      <c r="C676" s="74">
        <v>73.099999999999994</v>
      </c>
      <c r="D676" s="70" t="s">
        <v>28</v>
      </c>
      <c r="E676" s="72">
        <v>20260101</v>
      </c>
      <c r="F676" s="70" t="s">
        <v>1283</v>
      </c>
      <c r="G676" s="70" t="s">
        <v>2480</v>
      </c>
      <c r="H676" s="70" t="s">
        <v>2062</v>
      </c>
      <c r="I676" s="75" t="e" vm="787">
        <v>#VALUE!</v>
      </c>
    </row>
    <row r="677" spans="1:9" x14ac:dyDescent="0.4">
      <c r="A677" s="70" t="s">
        <v>2060</v>
      </c>
      <c r="B677" s="70" t="s">
        <v>2106</v>
      </c>
      <c r="C677" s="74">
        <v>91.7</v>
      </c>
      <c r="D677" s="70" t="s">
        <v>28</v>
      </c>
      <c r="E677" s="72">
        <v>20260101</v>
      </c>
      <c r="F677" s="70" t="s">
        <v>1283</v>
      </c>
      <c r="G677" s="70" t="s">
        <v>2478</v>
      </c>
      <c r="H677" s="70" t="s">
        <v>2060</v>
      </c>
      <c r="I677" s="75" t="e" vm="788">
        <v>#VALUE!</v>
      </c>
    </row>
    <row r="678" spans="1:9" x14ac:dyDescent="0.4">
      <c r="A678" s="70" t="s">
        <v>2059</v>
      </c>
      <c r="B678" s="70" t="s">
        <v>2105</v>
      </c>
      <c r="C678" s="74">
        <v>73.099999999999994</v>
      </c>
      <c r="D678" s="70" t="s">
        <v>28</v>
      </c>
      <c r="E678" s="72">
        <v>20260101</v>
      </c>
      <c r="F678" s="70" t="s">
        <v>1283</v>
      </c>
      <c r="G678" s="70" t="s">
        <v>2477</v>
      </c>
      <c r="H678" s="70" t="s">
        <v>2059</v>
      </c>
      <c r="I678" s="75" t="e" vm="789">
        <v>#VALUE!</v>
      </c>
    </row>
    <row r="679" spans="1:9" x14ac:dyDescent="0.4">
      <c r="A679" s="70" t="s">
        <v>2058</v>
      </c>
      <c r="B679" s="70" t="s">
        <v>2104</v>
      </c>
      <c r="C679" s="74">
        <v>73.099999999999994</v>
      </c>
      <c r="D679" s="70" t="s">
        <v>28</v>
      </c>
      <c r="E679" s="72">
        <v>20260101</v>
      </c>
      <c r="F679" s="70" t="s">
        <v>1283</v>
      </c>
      <c r="G679" s="70" t="s">
        <v>2476</v>
      </c>
      <c r="H679" s="70" t="s">
        <v>2058</v>
      </c>
      <c r="I679" s="75" t="e" vm="790">
        <v>#VALUE!</v>
      </c>
    </row>
    <row r="680" spans="1:9" x14ac:dyDescent="0.4">
      <c r="A680" s="70" t="s">
        <v>2063</v>
      </c>
      <c r="B680" s="70" t="s">
        <v>2109</v>
      </c>
      <c r="C680" s="74">
        <v>73.099999999999994</v>
      </c>
      <c r="D680" s="70" t="s">
        <v>28</v>
      </c>
      <c r="E680" s="72">
        <v>20260101</v>
      </c>
      <c r="F680" s="70" t="s">
        <v>1283</v>
      </c>
      <c r="G680" s="70" t="s">
        <v>2481</v>
      </c>
      <c r="H680" s="70" t="s">
        <v>2063</v>
      </c>
      <c r="I680" s="75" t="e" vm="791">
        <v>#VALUE!</v>
      </c>
    </row>
    <row r="681" spans="1:9" x14ac:dyDescent="0.4">
      <c r="A681" s="70" t="s">
        <v>2064</v>
      </c>
      <c r="B681" s="70" t="s">
        <v>2110</v>
      </c>
      <c r="C681" s="74">
        <v>73.099999999999994</v>
      </c>
      <c r="D681" s="70" t="s">
        <v>28</v>
      </c>
      <c r="E681" s="72">
        <v>20260101</v>
      </c>
      <c r="F681" s="70" t="s">
        <v>1283</v>
      </c>
      <c r="G681" s="70" t="s">
        <v>2482</v>
      </c>
      <c r="H681" s="70" t="s">
        <v>2064</v>
      </c>
      <c r="I681" s="75" t="e" vm="792">
        <v>#VALUE!</v>
      </c>
    </row>
    <row r="682" spans="1:9" x14ac:dyDescent="0.4">
      <c r="A682" s="70" t="s">
        <v>2066</v>
      </c>
      <c r="B682" s="70" t="s">
        <v>2112</v>
      </c>
      <c r="C682" s="74">
        <v>24.1</v>
      </c>
      <c r="D682" s="70" t="s">
        <v>28</v>
      </c>
      <c r="E682" s="72">
        <v>20260101</v>
      </c>
      <c r="F682" s="70" t="s">
        <v>1283</v>
      </c>
      <c r="G682" s="70" t="s">
        <v>2484</v>
      </c>
      <c r="H682" s="70" t="s">
        <v>2066</v>
      </c>
      <c r="I682" s="75" t="e" vm="793">
        <v>#VALUE!</v>
      </c>
    </row>
    <row r="683" spans="1:9" x14ac:dyDescent="0.4">
      <c r="A683" s="70" t="s">
        <v>2071</v>
      </c>
      <c r="B683" s="70" t="s">
        <v>2117</v>
      </c>
      <c r="C683" s="74">
        <v>20</v>
      </c>
      <c r="D683" s="70" t="s">
        <v>28</v>
      </c>
      <c r="E683" s="72">
        <v>20260101</v>
      </c>
      <c r="F683" s="70" t="s">
        <v>1283</v>
      </c>
      <c r="G683" s="70" t="s">
        <v>2489</v>
      </c>
      <c r="H683" s="70" t="s">
        <v>2071</v>
      </c>
      <c r="I683" s="75" t="e" vm="794">
        <v>#VALUE!</v>
      </c>
    </row>
    <row r="684" spans="1:9" x14ac:dyDescent="0.4">
      <c r="A684" s="70" t="s">
        <v>2070</v>
      </c>
      <c r="B684" s="70" t="s">
        <v>2116</v>
      </c>
      <c r="C684" s="74">
        <v>24.1</v>
      </c>
      <c r="D684" s="70" t="s">
        <v>28</v>
      </c>
      <c r="E684" s="72">
        <v>20260101</v>
      </c>
      <c r="F684" s="70" t="s">
        <v>1283</v>
      </c>
      <c r="G684" s="70" t="s">
        <v>2488</v>
      </c>
      <c r="H684" s="70" t="s">
        <v>2070</v>
      </c>
      <c r="I684" s="75" t="e" vm="795">
        <v>#VALUE!</v>
      </c>
    </row>
    <row r="685" spans="1:9" x14ac:dyDescent="0.4">
      <c r="A685" s="70" t="s">
        <v>2069</v>
      </c>
      <c r="B685" s="70" t="s">
        <v>2115</v>
      </c>
      <c r="C685" s="74">
        <v>24.1</v>
      </c>
      <c r="D685" s="70" t="s">
        <v>28</v>
      </c>
      <c r="E685" s="72">
        <v>20260101</v>
      </c>
      <c r="F685" s="70" t="s">
        <v>1283</v>
      </c>
      <c r="G685" s="70" t="s">
        <v>2487</v>
      </c>
      <c r="H685" s="70" t="s">
        <v>2069</v>
      </c>
      <c r="I685" s="75" t="e" vm="796">
        <v>#VALUE!</v>
      </c>
    </row>
    <row r="686" spans="1:9" x14ac:dyDescent="0.4">
      <c r="A686" s="70" t="s">
        <v>2061</v>
      </c>
      <c r="B686" s="70" t="s">
        <v>2107</v>
      </c>
      <c r="C686" s="74">
        <v>73.099999999999994</v>
      </c>
      <c r="D686" s="70" t="s">
        <v>28</v>
      </c>
      <c r="E686" s="72">
        <v>20260101</v>
      </c>
      <c r="F686" s="70" t="s">
        <v>1283</v>
      </c>
      <c r="G686" s="70" t="s">
        <v>2479</v>
      </c>
      <c r="H686" s="70" t="s">
        <v>2061</v>
      </c>
      <c r="I686" s="75" t="e" vm="797">
        <v>#VALUE!</v>
      </c>
    </row>
    <row r="687" spans="1:9" x14ac:dyDescent="0.4">
      <c r="A687" s="70" t="s">
        <v>2067</v>
      </c>
      <c r="B687" s="70" t="s">
        <v>2113</v>
      </c>
      <c r="C687" s="74">
        <v>13.55</v>
      </c>
      <c r="D687" s="70" t="s">
        <v>28</v>
      </c>
      <c r="E687" s="72">
        <v>20260101</v>
      </c>
      <c r="F687" s="70" t="s">
        <v>1283</v>
      </c>
      <c r="G687" s="70" t="s">
        <v>2485</v>
      </c>
      <c r="H687" s="70" t="s">
        <v>2067</v>
      </c>
      <c r="I687" s="75" t="e" vm="798">
        <v>#VALUE!</v>
      </c>
    </row>
    <row r="688" spans="1:9" x14ac:dyDescent="0.4">
      <c r="A688" s="70" t="s">
        <v>2068</v>
      </c>
      <c r="B688" s="70" t="s">
        <v>2114</v>
      </c>
      <c r="C688" s="74">
        <v>20</v>
      </c>
      <c r="D688" s="70" t="s">
        <v>28</v>
      </c>
      <c r="E688" s="72">
        <v>20260101</v>
      </c>
      <c r="F688" s="70" t="s">
        <v>1283</v>
      </c>
      <c r="G688" s="70" t="s">
        <v>2486</v>
      </c>
      <c r="H688" s="70" t="s">
        <v>2068</v>
      </c>
      <c r="I688" s="75" t="e" vm="799">
        <v>#VALUE!</v>
      </c>
    </row>
    <row r="689" spans="1:9" x14ac:dyDescent="0.4">
      <c r="A689" s="70" t="s">
        <v>2065</v>
      </c>
      <c r="B689" s="70" t="s">
        <v>2111</v>
      </c>
      <c r="C689" s="74">
        <v>73.099999999999994</v>
      </c>
      <c r="D689" s="70" t="s">
        <v>28</v>
      </c>
      <c r="E689" s="72">
        <v>20260101</v>
      </c>
      <c r="F689" s="70" t="s">
        <v>1283</v>
      </c>
      <c r="G689" s="70" t="s">
        <v>2483</v>
      </c>
      <c r="H689" s="70" t="s">
        <v>2065</v>
      </c>
      <c r="I689" s="75" t="e" vm="800">
        <v>#VALUE!</v>
      </c>
    </row>
    <row r="690" spans="1:9" x14ac:dyDescent="0.4">
      <c r="A690" s="70" t="s">
        <v>2044</v>
      </c>
      <c r="B690" s="70" t="s">
        <v>2090</v>
      </c>
      <c r="C690" s="74">
        <v>97.5</v>
      </c>
      <c r="D690" s="70" t="s">
        <v>28</v>
      </c>
      <c r="E690" s="72">
        <v>20260101</v>
      </c>
      <c r="F690" s="70" t="s">
        <v>1283</v>
      </c>
      <c r="G690" s="70" t="s">
        <v>2462</v>
      </c>
      <c r="H690" s="70" t="s">
        <v>2044</v>
      </c>
      <c r="I690" s="75" t="e" vm="801">
        <v>#VALUE!</v>
      </c>
    </row>
    <row r="691" spans="1:9" x14ac:dyDescent="0.4">
      <c r="A691" s="70" t="s">
        <v>2045</v>
      </c>
      <c r="B691" s="70" t="s">
        <v>2091</v>
      </c>
      <c r="C691" s="74">
        <v>97.5</v>
      </c>
      <c r="D691" s="70" t="s">
        <v>28</v>
      </c>
      <c r="E691" s="72">
        <v>20260101</v>
      </c>
      <c r="F691" s="70" t="s">
        <v>1283</v>
      </c>
      <c r="G691" s="70" t="s">
        <v>2463</v>
      </c>
      <c r="H691" s="70" t="s">
        <v>2045</v>
      </c>
      <c r="I691" s="75" t="e" vm="802">
        <v>#VALUE!</v>
      </c>
    </row>
    <row r="692" spans="1:9" x14ac:dyDescent="0.4">
      <c r="A692" s="70" t="s">
        <v>2046</v>
      </c>
      <c r="B692" s="70" t="s">
        <v>2092</v>
      </c>
      <c r="C692" s="74">
        <v>97.5</v>
      </c>
      <c r="D692" s="70" t="s">
        <v>28</v>
      </c>
      <c r="E692" s="72">
        <v>20260101</v>
      </c>
      <c r="F692" s="70" t="s">
        <v>1283</v>
      </c>
      <c r="G692" s="70" t="s">
        <v>2464</v>
      </c>
      <c r="H692" s="70" t="s">
        <v>2046</v>
      </c>
      <c r="I692" s="75" t="e" vm="803">
        <v>#VALUE!</v>
      </c>
    </row>
    <row r="693" spans="1:9" x14ac:dyDescent="0.4">
      <c r="A693" s="70" t="s">
        <v>2047</v>
      </c>
      <c r="B693" s="70" t="s">
        <v>2093</v>
      </c>
      <c r="C693" s="74">
        <v>97.5</v>
      </c>
      <c r="D693" s="70" t="s">
        <v>28</v>
      </c>
      <c r="E693" s="72">
        <v>20260101</v>
      </c>
      <c r="F693" s="70" t="s">
        <v>1283</v>
      </c>
      <c r="G693" s="70" t="s">
        <v>2465</v>
      </c>
      <c r="H693" s="70" t="s">
        <v>2047</v>
      </c>
      <c r="I693" s="75" t="e" vm="804">
        <v>#VALUE!</v>
      </c>
    </row>
    <row r="694" spans="1:9" x14ac:dyDescent="0.4">
      <c r="A694" s="70" t="s">
        <v>2042</v>
      </c>
      <c r="B694" s="70" t="s">
        <v>2088</v>
      </c>
      <c r="C694" s="74">
        <v>97.5</v>
      </c>
      <c r="D694" s="70" t="s">
        <v>28</v>
      </c>
      <c r="E694" s="72">
        <v>20260101</v>
      </c>
      <c r="F694" s="70" t="s">
        <v>1283</v>
      </c>
      <c r="G694" s="70" t="s">
        <v>2460</v>
      </c>
      <c r="H694" s="70" t="s">
        <v>2042</v>
      </c>
      <c r="I694" s="75" t="e" vm="805">
        <v>#VALUE!</v>
      </c>
    </row>
    <row r="695" spans="1:9" x14ac:dyDescent="0.4">
      <c r="A695" s="70" t="s">
        <v>2043</v>
      </c>
      <c r="B695" s="70" t="s">
        <v>2089</v>
      </c>
      <c r="C695" s="74">
        <v>97.5</v>
      </c>
      <c r="D695" s="70" t="s">
        <v>28</v>
      </c>
      <c r="E695" s="72">
        <v>20260101</v>
      </c>
      <c r="F695" s="70" t="s">
        <v>1283</v>
      </c>
      <c r="G695" s="70" t="s">
        <v>2461</v>
      </c>
      <c r="H695" s="70" t="s">
        <v>2043</v>
      </c>
      <c r="I695" s="75" t="e" vm="806">
        <v>#VALUE!</v>
      </c>
    </row>
    <row r="696" spans="1:9" x14ac:dyDescent="0.4">
      <c r="A696" s="70" t="s">
        <v>2057</v>
      </c>
      <c r="B696" s="70" t="s">
        <v>2103</v>
      </c>
      <c r="C696" s="74">
        <v>97.5</v>
      </c>
      <c r="D696" s="70" t="s">
        <v>28</v>
      </c>
      <c r="E696" s="72">
        <v>20260101</v>
      </c>
      <c r="F696" s="70" t="s">
        <v>1283</v>
      </c>
      <c r="G696" s="70" t="s">
        <v>2475</v>
      </c>
      <c r="H696" s="70" t="s">
        <v>2057</v>
      </c>
      <c r="I696" s="75" t="e" vm="807">
        <v>#VALUE!</v>
      </c>
    </row>
    <row r="697" spans="1:9" x14ac:dyDescent="0.4">
      <c r="A697" s="70" t="s">
        <v>2052</v>
      </c>
      <c r="B697" s="70" t="s">
        <v>2098</v>
      </c>
      <c r="C697" s="74">
        <v>35.6</v>
      </c>
      <c r="D697" s="70" t="s">
        <v>28</v>
      </c>
      <c r="E697" s="72">
        <v>20260101</v>
      </c>
      <c r="F697" s="70" t="s">
        <v>1283</v>
      </c>
      <c r="G697" s="70" t="s">
        <v>2470</v>
      </c>
      <c r="H697" s="70" t="s">
        <v>2052</v>
      </c>
      <c r="I697" s="75" t="e" vm="808">
        <v>#VALUE!</v>
      </c>
    </row>
    <row r="698" spans="1:9" x14ac:dyDescent="0.4">
      <c r="A698" s="70" t="s">
        <v>2050</v>
      </c>
      <c r="B698" s="70" t="s">
        <v>2096</v>
      </c>
      <c r="C698" s="74">
        <v>97.5</v>
      </c>
      <c r="D698" s="70" t="s">
        <v>28</v>
      </c>
      <c r="E698" s="72">
        <v>20260101</v>
      </c>
      <c r="F698" s="70" t="s">
        <v>1283</v>
      </c>
      <c r="G698" s="70" t="s">
        <v>2468</v>
      </c>
      <c r="H698" s="70" t="s">
        <v>2050</v>
      </c>
      <c r="I698" s="75" t="e" vm="809">
        <v>#VALUE!</v>
      </c>
    </row>
    <row r="699" spans="1:9" x14ac:dyDescent="0.4">
      <c r="A699" s="70" t="s">
        <v>2048</v>
      </c>
      <c r="B699" s="70" t="s">
        <v>2094</v>
      </c>
      <c r="C699" s="74">
        <v>97.5</v>
      </c>
      <c r="D699" s="70" t="s">
        <v>28</v>
      </c>
      <c r="E699" s="72">
        <v>20260101</v>
      </c>
      <c r="F699" s="70" t="s">
        <v>1283</v>
      </c>
      <c r="G699" s="70" t="s">
        <v>2466</v>
      </c>
      <c r="H699" s="70" t="s">
        <v>2048</v>
      </c>
      <c r="I699" s="75" t="e" vm="810">
        <v>#VALUE!</v>
      </c>
    </row>
    <row r="700" spans="1:9" x14ac:dyDescent="0.4">
      <c r="A700" s="70" t="s">
        <v>2051</v>
      </c>
      <c r="B700" s="70" t="s">
        <v>2097</v>
      </c>
      <c r="C700" s="74">
        <v>35.6</v>
      </c>
      <c r="D700" s="70" t="s">
        <v>28</v>
      </c>
      <c r="E700" s="72">
        <v>20260101</v>
      </c>
      <c r="F700" s="70" t="s">
        <v>1283</v>
      </c>
      <c r="G700" s="70" t="s">
        <v>2469</v>
      </c>
      <c r="H700" s="70" t="s">
        <v>2051</v>
      </c>
      <c r="I700" s="75" t="e" vm="811">
        <v>#VALUE!</v>
      </c>
    </row>
    <row r="701" spans="1:9" x14ac:dyDescent="0.4">
      <c r="A701" s="70" t="s">
        <v>2053</v>
      </c>
      <c r="B701" s="70" t="s">
        <v>2099</v>
      </c>
      <c r="C701" s="74">
        <v>35.6</v>
      </c>
      <c r="D701" s="70" t="s">
        <v>28</v>
      </c>
      <c r="E701" s="72">
        <v>20260101</v>
      </c>
      <c r="F701" s="70" t="s">
        <v>1283</v>
      </c>
      <c r="G701" s="70" t="s">
        <v>2471</v>
      </c>
      <c r="H701" s="70" t="s">
        <v>2053</v>
      </c>
      <c r="I701" s="75" t="e" vm="812">
        <v>#VALUE!</v>
      </c>
    </row>
    <row r="702" spans="1:9" x14ac:dyDescent="0.4">
      <c r="A702" s="70" t="s">
        <v>2054</v>
      </c>
      <c r="B702" s="70" t="s">
        <v>2100</v>
      </c>
      <c r="C702" s="74">
        <v>99</v>
      </c>
      <c r="D702" s="70" t="s">
        <v>28</v>
      </c>
      <c r="E702" s="72">
        <v>20260101</v>
      </c>
      <c r="F702" s="70" t="s">
        <v>1283</v>
      </c>
      <c r="G702" s="70" t="s">
        <v>2472</v>
      </c>
      <c r="H702" s="70" t="s">
        <v>2054</v>
      </c>
      <c r="I702" s="75" t="e" vm="813">
        <v>#VALUE!</v>
      </c>
    </row>
    <row r="703" spans="1:9" x14ac:dyDescent="0.4">
      <c r="A703" s="70" t="s">
        <v>2049</v>
      </c>
      <c r="B703" s="70" t="s">
        <v>2095</v>
      </c>
      <c r="C703" s="74">
        <v>97.5</v>
      </c>
      <c r="D703" s="70" t="s">
        <v>28</v>
      </c>
      <c r="E703" s="72">
        <v>20260101</v>
      </c>
      <c r="F703" s="70" t="s">
        <v>1283</v>
      </c>
      <c r="G703" s="70" t="s">
        <v>2467</v>
      </c>
      <c r="H703" s="70" t="s">
        <v>2049</v>
      </c>
      <c r="I703" s="75" t="e" vm="814">
        <v>#VALUE!</v>
      </c>
    </row>
    <row r="704" spans="1:9" x14ac:dyDescent="0.4">
      <c r="A704" s="70" t="s">
        <v>2056</v>
      </c>
      <c r="B704" s="70" t="s">
        <v>2102</v>
      </c>
      <c r="C704" s="74">
        <v>14.95</v>
      </c>
      <c r="D704" s="70" t="s">
        <v>28</v>
      </c>
      <c r="E704" s="72">
        <v>20260101</v>
      </c>
      <c r="F704" s="70" t="s">
        <v>1283</v>
      </c>
      <c r="G704" s="70" t="s">
        <v>2474</v>
      </c>
      <c r="H704" s="70" t="s">
        <v>2056</v>
      </c>
      <c r="I704" s="75" t="e" vm="815">
        <v>#VALUE!</v>
      </c>
    </row>
    <row r="705" spans="1:9" x14ac:dyDescent="0.4">
      <c r="A705" s="70" t="s">
        <v>2055</v>
      </c>
      <c r="B705" s="70" t="s">
        <v>2101</v>
      </c>
      <c r="C705" s="74">
        <v>27.4</v>
      </c>
      <c r="D705" s="70" t="s">
        <v>28</v>
      </c>
      <c r="E705" s="72">
        <v>20260101</v>
      </c>
      <c r="F705" s="70" t="s">
        <v>1283</v>
      </c>
      <c r="G705" s="70" t="s">
        <v>2473</v>
      </c>
      <c r="H705" s="70" t="s">
        <v>2055</v>
      </c>
      <c r="I705" s="75" t="e" vm="816">
        <v>#VALUE!</v>
      </c>
    </row>
    <row r="706" spans="1:9" x14ac:dyDescent="0.4">
      <c r="A706" s="70" t="s">
        <v>2628</v>
      </c>
      <c r="B706" s="70" t="s">
        <v>2456</v>
      </c>
      <c r="C706" s="74">
        <v>6.8</v>
      </c>
      <c r="D706" s="70" t="s">
        <v>28</v>
      </c>
      <c r="E706" s="72">
        <v>20260101</v>
      </c>
      <c r="F706" s="70" t="s">
        <v>1284</v>
      </c>
      <c r="G706" s="70" t="s">
        <v>2497</v>
      </c>
      <c r="H706" s="70" t="s">
        <v>2628</v>
      </c>
      <c r="I706" s="75" t="e" vm="817">
        <v>#VALUE!</v>
      </c>
    </row>
    <row r="707" spans="1:9" x14ac:dyDescent="0.4">
      <c r="A707" s="70" t="s">
        <v>2076</v>
      </c>
      <c r="B707" s="70" t="s">
        <v>2122</v>
      </c>
      <c r="C707" s="74">
        <v>347</v>
      </c>
      <c r="D707" s="70" t="s">
        <v>28</v>
      </c>
      <c r="E707" s="72">
        <v>20260101</v>
      </c>
      <c r="F707" s="70" t="s">
        <v>1283</v>
      </c>
      <c r="G707" s="70" t="s">
        <v>2492</v>
      </c>
      <c r="H707" s="70" t="s">
        <v>2076</v>
      </c>
      <c r="I707" s="75" t="e" vm="818">
        <v>#VALUE!</v>
      </c>
    </row>
    <row r="708" spans="1:9" x14ac:dyDescent="0.4">
      <c r="A708" s="70" t="s">
        <v>2626</v>
      </c>
      <c r="B708" s="70" t="s">
        <v>2439</v>
      </c>
      <c r="C708" s="74">
        <v>256</v>
      </c>
      <c r="D708" s="70" t="s">
        <v>28</v>
      </c>
      <c r="E708" s="72">
        <v>20260101</v>
      </c>
      <c r="F708" s="70" t="s">
        <v>1283</v>
      </c>
      <c r="G708" s="70" t="s">
        <v>2495</v>
      </c>
      <c r="H708" s="70" t="s">
        <v>2626</v>
      </c>
      <c r="I708" s="75" t="e" vm="819">
        <v>#VALUE!</v>
      </c>
    </row>
    <row r="709" spans="1:9" x14ac:dyDescent="0.4">
      <c r="A709" s="70" t="s">
        <v>2079</v>
      </c>
      <c r="B709" s="70" t="s">
        <v>2125</v>
      </c>
      <c r="C709" s="74">
        <v>99</v>
      </c>
      <c r="D709" s="70" t="s">
        <v>28</v>
      </c>
      <c r="E709" s="72">
        <v>20260101</v>
      </c>
      <c r="F709" s="70" t="s">
        <v>1283</v>
      </c>
      <c r="G709" s="70" t="s">
        <v>2501</v>
      </c>
      <c r="H709" s="70" t="s">
        <v>2079</v>
      </c>
      <c r="I709" s="75" t="e" vm="820">
        <v>#VALUE!</v>
      </c>
    </row>
    <row r="710" spans="1:9" x14ac:dyDescent="0.4">
      <c r="A710" s="70" t="s">
        <v>2625</v>
      </c>
      <c r="B710" s="70" t="s">
        <v>2438</v>
      </c>
      <c r="C710" s="74">
        <v>347</v>
      </c>
      <c r="D710" s="70" t="s">
        <v>28</v>
      </c>
      <c r="E710" s="72">
        <v>20260101</v>
      </c>
      <c r="F710" s="70" t="s">
        <v>1283</v>
      </c>
      <c r="G710" s="70" t="s">
        <v>2493</v>
      </c>
      <c r="H710" s="70" t="s">
        <v>2625</v>
      </c>
      <c r="I710" s="75" t="e" vm="821">
        <v>#VALUE!</v>
      </c>
    </row>
    <row r="711" spans="1:9" x14ac:dyDescent="0.4">
      <c r="A711" s="70" t="s">
        <v>2075</v>
      </c>
      <c r="B711" s="70" t="s">
        <v>2121</v>
      </c>
      <c r="C711" s="74">
        <v>167</v>
      </c>
      <c r="D711" s="70" t="s">
        <v>28</v>
      </c>
      <c r="E711" s="72">
        <v>20260101</v>
      </c>
      <c r="F711" s="70" t="s">
        <v>1283</v>
      </c>
      <c r="G711" s="70" t="s">
        <v>2491</v>
      </c>
      <c r="H711" s="70" t="s">
        <v>2075</v>
      </c>
      <c r="I711" s="75" t="e" vm="822">
        <v>#VALUE!</v>
      </c>
    </row>
    <row r="712" spans="1:9" x14ac:dyDescent="0.4">
      <c r="A712" s="70" t="s">
        <v>2074</v>
      </c>
      <c r="B712" s="70" t="s">
        <v>2120</v>
      </c>
      <c r="C712" s="74">
        <v>99</v>
      </c>
      <c r="D712" s="70" t="s">
        <v>28</v>
      </c>
      <c r="E712" s="72">
        <v>20260101</v>
      </c>
      <c r="F712" s="70" t="s">
        <v>1283</v>
      </c>
      <c r="G712" s="70" t="s">
        <v>2490</v>
      </c>
      <c r="H712" s="70" t="s">
        <v>2074</v>
      </c>
      <c r="I712" s="75" t="e" vm="823">
        <v>#VALUE!</v>
      </c>
    </row>
    <row r="713" spans="1:9" x14ac:dyDescent="0.4">
      <c r="A713" s="70" t="s">
        <v>2077</v>
      </c>
      <c r="B713" s="70" t="s">
        <v>2123</v>
      </c>
      <c r="C713" s="74">
        <v>99</v>
      </c>
      <c r="D713" s="70" t="s">
        <v>28</v>
      </c>
      <c r="E713" s="72">
        <v>20260101</v>
      </c>
      <c r="F713" s="70" t="s">
        <v>1283</v>
      </c>
      <c r="G713" s="70" t="s">
        <v>2494</v>
      </c>
      <c r="H713" s="70" t="s">
        <v>2077</v>
      </c>
      <c r="I713" s="75" t="e" vm="824">
        <v>#VALUE!</v>
      </c>
    </row>
    <row r="714" spans="1:9" x14ac:dyDescent="0.4">
      <c r="A714" s="70" t="s">
        <v>2040</v>
      </c>
      <c r="B714" s="70" t="s">
        <v>2086</v>
      </c>
      <c r="C714" s="74">
        <v>15</v>
      </c>
      <c r="D714" s="70" t="s">
        <v>28</v>
      </c>
      <c r="E714" s="72">
        <v>20260101</v>
      </c>
      <c r="F714" s="70" t="s">
        <v>1283</v>
      </c>
      <c r="G714" s="70" t="s">
        <v>2656</v>
      </c>
      <c r="H714" s="70" t="s">
        <v>2040</v>
      </c>
      <c r="I714" s="75" t="e" vm="825">
        <v>#VALUE!</v>
      </c>
    </row>
    <row r="715" spans="1:9" x14ac:dyDescent="0.4">
      <c r="A715" s="70" t="s">
        <v>2038</v>
      </c>
      <c r="B715" s="70" t="s">
        <v>2084</v>
      </c>
      <c r="C715" s="74">
        <v>14.25</v>
      </c>
      <c r="D715" s="70" t="s">
        <v>28</v>
      </c>
      <c r="E715" s="72">
        <v>20260101</v>
      </c>
      <c r="F715" s="70" t="s">
        <v>1283</v>
      </c>
      <c r="G715" s="70" t="s">
        <v>2661</v>
      </c>
      <c r="H715" s="70" t="s">
        <v>2038</v>
      </c>
      <c r="I715" s="75" t="e" vm="826">
        <v>#VALUE!</v>
      </c>
    </row>
    <row r="716" spans="1:9" x14ac:dyDescent="0.4">
      <c r="A716" s="70" t="s">
        <v>2039</v>
      </c>
      <c r="B716" s="70" t="s">
        <v>2085</v>
      </c>
      <c r="C716" s="74">
        <v>7.4</v>
      </c>
      <c r="D716" s="70" t="s">
        <v>28</v>
      </c>
      <c r="E716" s="72">
        <v>20260101</v>
      </c>
      <c r="F716" s="70" t="s">
        <v>1283</v>
      </c>
      <c r="G716" s="70" t="s">
        <v>2660</v>
      </c>
      <c r="H716" s="70" t="s">
        <v>2039</v>
      </c>
      <c r="I716" s="75" t="e" vm="827">
        <v>#VALUE!</v>
      </c>
    </row>
    <row r="717" spans="1:9" x14ac:dyDescent="0.4">
      <c r="A717" s="70" t="s">
        <v>2082</v>
      </c>
      <c r="B717" s="70" t="s">
        <v>2128</v>
      </c>
      <c r="C717" s="74">
        <v>15.55</v>
      </c>
      <c r="D717" s="70" t="s">
        <v>28</v>
      </c>
      <c r="E717" s="72">
        <v>20260101</v>
      </c>
      <c r="F717" s="70" t="s">
        <v>1283</v>
      </c>
      <c r="G717" s="70" t="s">
        <v>2659</v>
      </c>
      <c r="H717" s="70" t="s">
        <v>2082</v>
      </c>
      <c r="I717" s="75" t="e" vm="828">
        <v>#VALUE!</v>
      </c>
    </row>
    <row r="718" spans="1:9" x14ac:dyDescent="0.4">
      <c r="A718" s="70" t="s">
        <v>2041</v>
      </c>
      <c r="B718" s="70" t="s">
        <v>2087</v>
      </c>
      <c r="C718" s="74">
        <v>6.75</v>
      </c>
      <c r="D718" s="70" t="s">
        <v>28</v>
      </c>
      <c r="E718" s="72">
        <v>20260101</v>
      </c>
      <c r="F718" s="70" t="s">
        <v>1283</v>
      </c>
      <c r="G718" s="70" t="s">
        <v>2658</v>
      </c>
      <c r="H718" s="70" t="s">
        <v>2041</v>
      </c>
      <c r="I718" s="75" t="e" vm="829">
        <v>#VALUE!</v>
      </c>
    </row>
    <row r="719" spans="1:9" x14ac:dyDescent="0.4">
      <c r="A719" s="70" t="s">
        <v>2081</v>
      </c>
      <c r="B719" s="70" t="s">
        <v>2127</v>
      </c>
      <c r="C719" s="74">
        <v>15.2</v>
      </c>
      <c r="D719" s="70" t="s">
        <v>28</v>
      </c>
      <c r="E719" s="72">
        <v>20260101</v>
      </c>
      <c r="F719" s="70" t="s">
        <v>1283</v>
      </c>
      <c r="G719" s="70" t="s">
        <v>2657</v>
      </c>
      <c r="H719" s="70" t="s">
        <v>2081</v>
      </c>
      <c r="I719" s="75" t="e" vm="830">
        <v>#VALUE!</v>
      </c>
    </row>
    <row r="720" spans="1:9" x14ac:dyDescent="0.4">
      <c r="A720" s="70" t="s">
        <v>2080</v>
      </c>
      <c r="B720" s="70" t="s">
        <v>2126</v>
      </c>
      <c r="C720" s="74">
        <v>36</v>
      </c>
      <c r="D720" s="70" t="s">
        <v>28</v>
      </c>
      <c r="E720" s="72">
        <v>20260101</v>
      </c>
      <c r="F720" s="70" t="s">
        <v>1283</v>
      </c>
      <c r="G720" s="70" t="s">
        <v>2500</v>
      </c>
      <c r="H720" s="70" t="s">
        <v>2080</v>
      </c>
      <c r="I720" s="75" t="e" vm="831">
        <v>#VALUE!</v>
      </c>
    </row>
    <row r="721" spans="1:9" x14ac:dyDescent="0.4">
      <c r="A721" s="70" t="s">
        <v>2629</v>
      </c>
      <c r="B721" s="70" t="s">
        <v>2648</v>
      </c>
      <c r="C721" s="74">
        <v>6.55</v>
      </c>
      <c r="D721" s="70" t="s">
        <v>28</v>
      </c>
      <c r="E721" s="72">
        <v>20260101</v>
      </c>
      <c r="F721" s="70" t="s">
        <v>1284</v>
      </c>
      <c r="G721" s="70" t="s">
        <v>2496</v>
      </c>
      <c r="H721" s="70" t="s">
        <v>2629</v>
      </c>
      <c r="I721" s="75" t="e" vm="832">
        <v>#VALUE!</v>
      </c>
    </row>
    <row r="722" spans="1:9" x14ac:dyDescent="0.4">
      <c r="A722" s="70" t="s">
        <v>2073</v>
      </c>
      <c r="B722" s="70" t="s">
        <v>2119</v>
      </c>
      <c r="C722" s="74">
        <v>27.4</v>
      </c>
      <c r="D722" s="70" t="s">
        <v>28</v>
      </c>
      <c r="E722" s="72">
        <v>20260101</v>
      </c>
      <c r="F722" s="70" t="s">
        <v>1283</v>
      </c>
      <c r="G722" s="70" t="s">
        <v>2396</v>
      </c>
      <c r="H722" s="70" t="s">
        <v>2073</v>
      </c>
      <c r="I722" s="75" t="e" vm="833">
        <v>#VALUE!</v>
      </c>
    </row>
    <row r="723" spans="1:9" x14ac:dyDescent="0.4">
      <c r="A723" s="70" t="s">
        <v>2072</v>
      </c>
      <c r="B723" s="70" t="s">
        <v>2118</v>
      </c>
      <c r="C723" s="74">
        <v>27.4</v>
      </c>
      <c r="D723" s="70" t="s">
        <v>28</v>
      </c>
      <c r="E723" s="72">
        <v>20260101</v>
      </c>
      <c r="F723" s="70" t="s">
        <v>1283</v>
      </c>
      <c r="G723" s="70" t="s">
        <v>2395</v>
      </c>
      <c r="H723" s="70" t="s">
        <v>2072</v>
      </c>
      <c r="I723" s="75" t="e" vm="834">
        <v>#VALUE!</v>
      </c>
    </row>
    <row r="724" spans="1:9" x14ac:dyDescent="0.4">
      <c r="A724" s="70" t="s">
        <v>2078</v>
      </c>
      <c r="B724" s="70" t="s">
        <v>2124</v>
      </c>
      <c r="C724" s="74">
        <v>14.35</v>
      </c>
      <c r="D724" s="70" t="s">
        <v>28</v>
      </c>
      <c r="E724" s="72">
        <v>20260101</v>
      </c>
      <c r="F724" s="70" t="s">
        <v>1283</v>
      </c>
      <c r="G724" s="70" t="s">
        <v>2406</v>
      </c>
      <c r="H724" s="70" t="s">
        <v>2078</v>
      </c>
      <c r="I724" s="75" t="e" vm="835">
        <v>#VALUE!</v>
      </c>
    </row>
    <row r="725" spans="1:9" x14ac:dyDescent="0.4">
      <c r="A725" s="70" t="s">
        <v>2174</v>
      </c>
      <c r="B725" s="70" t="s">
        <v>1941</v>
      </c>
      <c r="C725" s="74">
        <v>11.45</v>
      </c>
      <c r="D725" s="70" t="s">
        <v>28</v>
      </c>
      <c r="E725" s="72">
        <v>20260101</v>
      </c>
      <c r="F725" s="70" t="s">
        <v>2037</v>
      </c>
      <c r="G725" s="70" t="s">
        <v>2595</v>
      </c>
      <c r="H725" s="70" t="s">
        <v>2174</v>
      </c>
      <c r="I725" s="75" t="e" vm="836">
        <v>#VALUE!</v>
      </c>
    </row>
    <row r="726" spans="1:9" x14ac:dyDescent="0.4">
      <c r="A726" s="70" t="s">
        <v>2632</v>
      </c>
      <c r="B726" s="10" t="s">
        <v>2454</v>
      </c>
      <c r="C726" s="74">
        <v>13.3</v>
      </c>
      <c r="D726" s="70" t="s">
        <v>28</v>
      </c>
      <c r="E726" s="72">
        <v>20260101</v>
      </c>
      <c r="F726" s="70" t="s">
        <v>2037</v>
      </c>
      <c r="G726" s="70" t="s">
        <v>2594</v>
      </c>
      <c r="H726" s="70" t="s">
        <v>2632</v>
      </c>
      <c r="I726" s="75" t="e" vm="837">
        <v>#VALUE!</v>
      </c>
    </row>
    <row r="727" spans="1:9" x14ac:dyDescent="0.4">
      <c r="A727" s="70" t="s">
        <v>2153</v>
      </c>
      <c r="B727" s="70" t="s">
        <v>2199</v>
      </c>
      <c r="C727" s="74">
        <v>127</v>
      </c>
      <c r="D727" s="70" t="s">
        <v>28</v>
      </c>
      <c r="E727" s="72">
        <v>20260101</v>
      </c>
      <c r="F727" s="70" t="s">
        <v>1283</v>
      </c>
      <c r="G727" s="70" t="s">
        <v>2610</v>
      </c>
      <c r="H727" s="70" t="s">
        <v>2153</v>
      </c>
      <c r="I727" s="75" t="e" vm="838">
        <v>#VALUE!</v>
      </c>
    </row>
    <row r="728" spans="1:9" x14ac:dyDescent="0.4">
      <c r="A728" s="70" t="s">
        <v>2151</v>
      </c>
      <c r="B728" s="70" t="s">
        <v>2197</v>
      </c>
      <c r="C728" s="74">
        <v>159</v>
      </c>
      <c r="D728" s="70" t="s">
        <v>28</v>
      </c>
      <c r="E728" s="72">
        <v>20260101</v>
      </c>
      <c r="F728" s="70" t="s">
        <v>1283</v>
      </c>
      <c r="G728" s="70" t="s">
        <v>2608</v>
      </c>
      <c r="H728" s="70" t="s">
        <v>2151</v>
      </c>
      <c r="I728" s="75" t="e" vm="839">
        <v>#VALUE!</v>
      </c>
    </row>
    <row r="729" spans="1:9" x14ac:dyDescent="0.4">
      <c r="A729" s="70" t="s">
        <v>2150</v>
      </c>
      <c r="B729" s="70" t="s">
        <v>2196</v>
      </c>
      <c r="C729" s="74">
        <v>127</v>
      </c>
      <c r="D729" s="70" t="s">
        <v>28</v>
      </c>
      <c r="E729" s="72">
        <v>20260101</v>
      </c>
      <c r="F729" s="70" t="s">
        <v>1283</v>
      </c>
      <c r="G729" s="70" t="s">
        <v>2607</v>
      </c>
      <c r="H729" s="70" t="s">
        <v>2150</v>
      </c>
      <c r="I729" s="75" t="e" vm="840">
        <v>#VALUE!</v>
      </c>
    </row>
    <row r="730" spans="1:9" x14ac:dyDescent="0.4">
      <c r="A730" s="70" t="s">
        <v>2149</v>
      </c>
      <c r="B730" s="70" t="s">
        <v>2195</v>
      </c>
      <c r="C730" s="74">
        <v>127</v>
      </c>
      <c r="D730" s="70" t="s">
        <v>28</v>
      </c>
      <c r="E730" s="72">
        <v>20260101</v>
      </c>
      <c r="F730" s="70" t="s">
        <v>1283</v>
      </c>
      <c r="G730" s="70" t="s">
        <v>2606</v>
      </c>
      <c r="H730" s="70" t="s">
        <v>2149</v>
      </c>
      <c r="I730" s="75" t="e" vm="841">
        <v>#VALUE!</v>
      </c>
    </row>
    <row r="731" spans="1:9" x14ac:dyDescent="0.4">
      <c r="A731" s="70" t="s">
        <v>2154</v>
      </c>
      <c r="B731" s="70" t="s">
        <v>2200</v>
      </c>
      <c r="C731" s="74">
        <v>127</v>
      </c>
      <c r="D731" s="70" t="s">
        <v>28</v>
      </c>
      <c r="E731" s="72">
        <v>20260101</v>
      </c>
      <c r="F731" s="70" t="s">
        <v>1283</v>
      </c>
      <c r="G731" s="70" t="s">
        <v>2611</v>
      </c>
      <c r="H731" s="70" t="s">
        <v>2154</v>
      </c>
      <c r="I731" s="75" t="e" vm="842">
        <v>#VALUE!</v>
      </c>
    </row>
    <row r="732" spans="1:9" x14ac:dyDescent="0.4">
      <c r="A732" s="70" t="s">
        <v>2155</v>
      </c>
      <c r="B732" s="70" t="s">
        <v>2201</v>
      </c>
      <c r="C732" s="74">
        <v>127</v>
      </c>
      <c r="D732" s="70" t="s">
        <v>28</v>
      </c>
      <c r="E732" s="72">
        <v>20260101</v>
      </c>
      <c r="F732" s="70" t="s">
        <v>1283</v>
      </c>
      <c r="G732" s="70" t="s">
        <v>2612</v>
      </c>
      <c r="H732" s="70" t="s">
        <v>2155</v>
      </c>
      <c r="I732" s="75" t="e" vm="843">
        <v>#VALUE!</v>
      </c>
    </row>
    <row r="733" spans="1:9" x14ac:dyDescent="0.4">
      <c r="A733" s="70" t="s">
        <v>2157</v>
      </c>
      <c r="B733" s="70" t="s">
        <v>2203</v>
      </c>
      <c r="C733" s="74">
        <v>35.6</v>
      </c>
      <c r="D733" s="70" t="s">
        <v>28</v>
      </c>
      <c r="E733" s="72">
        <v>20260101</v>
      </c>
      <c r="F733" s="70" t="s">
        <v>1283</v>
      </c>
      <c r="G733" s="70" t="s">
        <v>2614</v>
      </c>
      <c r="H733" s="70" t="s">
        <v>2157</v>
      </c>
      <c r="I733" s="75" t="e" vm="844">
        <v>#VALUE!</v>
      </c>
    </row>
    <row r="734" spans="1:9" x14ac:dyDescent="0.4">
      <c r="A734" s="70" t="s">
        <v>2162</v>
      </c>
      <c r="B734" s="70" t="s">
        <v>2208</v>
      </c>
      <c r="C734" s="74">
        <v>22.6</v>
      </c>
      <c r="D734" s="70" t="s">
        <v>28</v>
      </c>
      <c r="E734" s="72">
        <v>20260101</v>
      </c>
      <c r="F734" s="70" t="s">
        <v>1283</v>
      </c>
      <c r="G734" s="70" t="s">
        <v>2619</v>
      </c>
      <c r="H734" s="70" t="s">
        <v>2162</v>
      </c>
      <c r="I734" s="75" t="e" vm="845">
        <v>#VALUE!</v>
      </c>
    </row>
    <row r="735" spans="1:9" x14ac:dyDescent="0.4">
      <c r="A735" s="70" t="s">
        <v>2161</v>
      </c>
      <c r="B735" s="70" t="s">
        <v>2207</v>
      </c>
      <c r="C735" s="74">
        <v>35.6</v>
      </c>
      <c r="D735" s="70" t="s">
        <v>28</v>
      </c>
      <c r="E735" s="72">
        <v>20260101</v>
      </c>
      <c r="F735" s="70" t="s">
        <v>1283</v>
      </c>
      <c r="G735" s="70" t="s">
        <v>2618</v>
      </c>
      <c r="H735" s="70" t="s">
        <v>2161</v>
      </c>
      <c r="I735" s="75" t="e" vm="846">
        <v>#VALUE!</v>
      </c>
    </row>
    <row r="736" spans="1:9" x14ac:dyDescent="0.4">
      <c r="A736" s="70" t="s">
        <v>2160</v>
      </c>
      <c r="B736" s="70" t="s">
        <v>2206</v>
      </c>
      <c r="C736" s="74">
        <v>35.6</v>
      </c>
      <c r="D736" s="70" t="s">
        <v>28</v>
      </c>
      <c r="E736" s="72">
        <v>20260101</v>
      </c>
      <c r="F736" s="70" t="s">
        <v>1283</v>
      </c>
      <c r="G736" s="70" t="s">
        <v>2617</v>
      </c>
      <c r="H736" s="70" t="s">
        <v>2160</v>
      </c>
      <c r="I736" s="75" t="e" vm="847">
        <v>#VALUE!</v>
      </c>
    </row>
    <row r="737" spans="1:9" x14ac:dyDescent="0.4">
      <c r="A737" s="70" t="s">
        <v>2152</v>
      </c>
      <c r="B737" s="70" t="s">
        <v>2198</v>
      </c>
      <c r="C737" s="74">
        <v>127</v>
      </c>
      <c r="D737" s="70" t="s">
        <v>28</v>
      </c>
      <c r="E737" s="72">
        <v>20260101</v>
      </c>
      <c r="F737" s="70" t="s">
        <v>1283</v>
      </c>
      <c r="G737" s="70" t="s">
        <v>2609</v>
      </c>
      <c r="H737" s="70" t="s">
        <v>2152</v>
      </c>
      <c r="I737" s="75" t="e" vm="848">
        <v>#VALUE!</v>
      </c>
    </row>
    <row r="738" spans="1:9" x14ac:dyDescent="0.4">
      <c r="A738" s="70" t="s">
        <v>2158</v>
      </c>
      <c r="B738" s="70" t="s">
        <v>2204</v>
      </c>
      <c r="C738" s="74">
        <v>23.6</v>
      </c>
      <c r="D738" s="70" t="s">
        <v>28</v>
      </c>
      <c r="E738" s="72">
        <v>20260101</v>
      </c>
      <c r="F738" s="70" t="s">
        <v>1283</v>
      </c>
      <c r="G738" s="70" t="s">
        <v>2615</v>
      </c>
      <c r="H738" s="70" t="s">
        <v>2158</v>
      </c>
      <c r="I738" s="75" t="e" vm="849">
        <v>#VALUE!</v>
      </c>
    </row>
    <row r="739" spans="1:9" x14ac:dyDescent="0.4">
      <c r="A739" s="70" t="s">
        <v>2159</v>
      </c>
      <c r="B739" s="70" t="s">
        <v>2205</v>
      </c>
      <c r="C739" s="74">
        <v>22.6</v>
      </c>
      <c r="D739" s="70" t="s">
        <v>28</v>
      </c>
      <c r="E739" s="72">
        <v>20260101</v>
      </c>
      <c r="F739" s="70" t="s">
        <v>1283</v>
      </c>
      <c r="G739" s="70" t="s">
        <v>2616</v>
      </c>
      <c r="H739" s="70" t="s">
        <v>2159</v>
      </c>
      <c r="I739" s="75" t="e" vm="850">
        <v>#VALUE!</v>
      </c>
    </row>
    <row r="740" spans="1:9" x14ac:dyDescent="0.4">
      <c r="A740" s="70" t="s">
        <v>2156</v>
      </c>
      <c r="B740" s="70" t="s">
        <v>2202</v>
      </c>
      <c r="C740" s="74">
        <v>127</v>
      </c>
      <c r="D740" s="70" t="s">
        <v>28</v>
      </c>
      <c r="E740" s="72">
        <v>20260101</v>
      </c>
      <c r="F740" s="70" t="s">
        <v>1283</v>
      </c>
      <c r="G740" s="70" t="s">
        <v>2613</v>
      </c>
      <c r="H740" s="70" t="s">
        <v>2156</v>
      </c>
      <c r="I740" s="75" t="e" vm="851">
        <v>#VALUE!</v>
      </c>
    </row>
    <row r="741" spans="1:9" x14ac:dyDescent="0.4">
      <c r="A741" s="70" t="s">
        <v>2135</v>
      </c>
      <c r="B741" s="70" t="s">
        <v>2181</v>
      </c>
      <c r="C741" s="74">
        <v>169</v>
      </c>
      <c r="D741" s="70" t="s">
        <v>28</v>
      </c>
      <c r="E741" s="72">
        <v>20260101</v>
      </c>
      <c r="F741" s="70" t="s">
        <v>1283</v>
      </c>
      <c r="G741" s="70" t="s">
        <v>2504</v>
      </c>
      <c r="H741" s="70" t="s">
        <v>2135</v>
      </c>
      <c r="I741" s="75" t="e" vm="852">
        <v>#VALUE!</v>
      </c>
    </row>
    <row r="742" spans="1:9" x14ac:dyDescent="0.4">
      <c r="A742" s="70" t="s">
        <v>2136</v>
      </c>
      <c r="B742" s="70" t="s">
        <v>2182</v>
      </c>
      <c r="C742" s="74">
        <v>169</v>
      </c>
      <c r="D742" s="70" t="s">
        <v>28</v>
      </c>
      <c r="E742" s="72">
        <v>20260101</v>
      </c>
      <c r="F742" s="70" t="s">
        <v>1283</v>
      </c>
      <c r="G742" s="70" t="s">
        <v>2505</v>
      </c>
      <c r="H742" s="70" t="s">
        <v>2136</v>
      </c>
      <c r="I742" s="75" t="e" vm="853">
        <v>#VALUE!</v>
      </c>
    </row>
    <row r="743" spans="1:9" x14ac:dyDescent="0.4">
      <c r="A743" s="70" t="s">
        <v>2137</v>
      </c>
      <c r="B743" s="70" t="s">
        <v>2183</v>
      </c>
      <c r="C743" s="74">
        <v>169</v>
      </c>
      <c r="D743" s="70" t="s">
        <v>28</v>
      </c>
      <c r="E743" s="72">
        <v>20260101</v>
      </c>
      <c r="F743" s="70" t="s">
        <v>1283</v>
      </c>
      <c r="G743" s="70" t="s">
        <v>2506</v>
      </c>
      <c r="H743" s="70" t="s">
        <v>2137</v>
      </c>
      <c r="I743" s="75" t="e" vm="854">
        <v>#VALUE!</v>
      </c>
    </row>
    <row r="744" spans="1:9" x14ac:dyDescent="0.4">
      <c r="A744" s="70" t="s">
        <v>2138</v>
      </c>
      <c r="B744" s="70" t="s">
        <v>2184</v>
      </c>
      <c r="C744" s="74">
        <v>169</v>
      </c>
      <c r="D744" s="70" t="s">
        <v>28</v>
      </c>
      <c r="E744" s="72">
        <v>20260101</v>
      </c>
      <c r="F744" s="70" t="s">
        <v>1283</v>
      </c>
      <c r="G744" s="70" t="s">
        <v>2507</v>
      </c>
      <c r="H744" s="70" t="s">
        <v>2138</v>
      </c>
      <c r="I744" s="75" t="e" vm="855">
        <v>#VALUE!</v>
      </c>
    </row>
    <row r="745" spans="1:9" x14ac:dyDescent="0.4">
      <c r="A745" s="70" t="s">
        <v>2133</v>
      </c>
      <c r="B745" s="70" t="s">
        <v>2179</v>
      </c>
      <c r="C745" s="74">
        <v>169</v>
      </c>
      <c r="D745" s="70" t="s">
        <v>28</v>
      </c>
      <c r="E745" s="72">
        <v>20260101</v>
      </c>
      <c r="F745" s="70" t="s">
        <v>1283</v>
      </c>
      <c r="G745" s="70" t="s">
        <v>2502</v>
      </c>
      <c r="H745" s="70" t="s">
        <v>2133</v>
      </c>
      <c r="I745" s="75" t="e" vm="856">
        <v>#VALUE!</v>
      </c>
    </row>
    <row r="746" spans="1:9" x14ac:dyDescent="0.4">
      <c r="A746" s="70" t="s">
        <v>2134</v>
      </c>
      <c r="B746" s="70" t="s">
        <v>2180</v>
      </c>
      <c r="C746" s="74">
        <v>169</v>
      </c>
      <c r="D746" s="70" t="s">
        <v>28</v>
      </c>
      <c r="E746" s="72">
        <v>20260101</v>
      </c>
      <c r="F746" s="70" t="s">
        <v>1283</v>
      </c>
      <c r="G746" s="70" t="s">
        <v>2503</v>
      </c>
      <c r="H746" s="70" t="s">
        <v>2134</v>
      </c>
      <c r="I746" s="75" t="e" vm="857">
        <v>#VALUE!</v>
      </c>
    </row>
    <row r="747" spans="1:9" x14ac:dyDescent="0.4">
      <c r="A747" s="70" t="s">
        <v>2148</v>
      </c>
      <c r="B747" s="70" t="s">
        <v>2194</v>
      </c>
      <c r="C747" s="74">
        <v>169</v>
      </c>
      <c r="D747" s="70" t="s">
        <v>28</v>
      </c>
      <c r="E747" s="72">
        <v>20260101</v>
      </c>
      <c r="F747" s="70" t="s">
        <v>1283</v>
      </c>
      <c r="G747" s="70" t="s">
        <v>2605</v>
      </c>
      <c r="H747" s="70" t="s">
        <v>2148</v>
      </c>
      <c r="I747" s="75" t="e" vm="858">
        <v>#VALUE!</v>
      </c>
    </row>
    <row r="748" spans="1:9" x14ac:dyDescent="0.4">
      <c r="A748" s="70" t="s">
        <v>2143</v>
      </c>
      <c r="B748" s="70" t="s">
        <v>2189</v>
      </c>
      <c r="C748" s="74">
        <v>62.8</v>
      </c>
      <c r="D748" s="70" t="s">
        <v>28</v>
      </c>
      <c r="E748" s="72">
        <v>20260101</v>
      </c>
      <c r="F748" s="70" t="s">
        <v>1283</v>
      </c>
      <c r="G748" s="70" t="s">
        <v>2588</v>
      </c>
      <c r="H748" s="70" t="s">
        <v>2143</v>
      </c>
      <c r="I748" s="75" t="e" vm="859">
        <v>#VALUE!</v>
      </c>
    </row>
    <row r="749" spans="1:9" x14ac:dyDescent="0.4">
      <c r="A749" s="70" t="s">
        <v>2141</v>
      </c>
      <c r="B749" s="70" t="s">
        <v>2187</v>
      </c>
      <c r="C749" s="74">
        <v>169</v>
      </c>
      <c r="D749" s="70" t="s">
        <v>28</v>
      </c>
      <c r="E749" s="72">
        <v>20260101</v>
      </c>
      <c r="F749" s="70" t="s">
        <v>1283</v>
      </c>
      <c r="G749" s="70" t="s">
        <v>2586</v>
      </c>
      <c r="H749" s="70" t="s">
        <v>2141</v>
      </c>
      <c r="I749" s="75" t="e" vm="860">
        <v>#VALUE!</v>
      </c>
    </row>
    <row r="750" spans="1:9" x14ac:dyDescent="0.4">
      <c r="A750" s="70" t="s">
        <v>2139</v>
      </c>
      <c r="B750" s="70" t="s">
        <v>2185</v>
      </c>
      <c r="C750" s="74">
        <v>169</v>
      </c>
      <c r="D750" s="70" t="s">
        <v>28</v>
      </c>
      <c r="E750" s="72">
        <v>20260101</v>
      </c>
      <c r="F750" s="70" t="s">
        <v>1283</v>
      </c>
      <c r="G750" s="70" t="s">
        <v>2584</v>
      </c>
      <c r="H750" s="70" t="s">
        <v>2139</v>
      </c>
      <c r="I750" s="75" t="e" vm="861">
        <v>#VALUE!</v>
      </c>
    </row>
    <row r="751" spans="1:9" x14ac:dyDescent="0.4">
      <c r="A751" s="70" t="s">
        <v>2142</v>
      </c>
      <c r="B751" s="70" t="s">
        <v>2188</v>
      </c>
      <c r="C751" s="74">
        <v>62.8</v>
      </c>
      <c r="D751" s="70" t="s">
        <v>28</v>
      </c>
      <c r="E751" s="72">
        <v>20260101</v>
      </c>
      <c r="F751" s="70" t="s">
        <v>1283</v>
      </c>
      <c r="G751" s="70" t="s">
        <v>2587</v>
      </c>
      <c r="H751" s="70" t="s">
        <v>2142</v>
      </c>
      <c r="I751" s="75" t="e" vm="862">
        <v>#VALUE!</v>
      </c>
    </row>
    <row r="752" spans="1:9" x14ac:dyDescent="0.4">
      <c r="A752" s="70" t="s">
        <v>2144</v>
      </c>
      <c r="B752" s="70" t="s">
        <v>2190</v>
      </c>
      <c r="C752" s="74">
        <v>62.8</v>
      </c>
      <c r="D752" s="70" t="s">
        <v>28</v>
      </c>
      <c r="E752" s="72">
        <v>20260101</v>
      </c>
      <c r="F752" s="70" t="s">
        <v>1283</v>
      </c>
      <c r="G752" s="70" t="s">
        <v>2589</v>
      </c>
      <c r="H752" s="70" t="s">
        <v>2144</v>
      </c>
      <c r="I752" s="75" t="e" vm="863">
        <v>#VALUE!</v>
      </c>
    </row>
    <row r="753" spans="1:9" x14ac:dyDescent="0.4">
      <c r="A753" s="70" t="s">
        <v>2145</v>
      </c>
      <c r="B753" s="70" t="s">
        <v>2191</v>
      </c>
      <c r="C753" s="74">
        <v>172</v>
      </c>
      <c r="D753" s="70" t="s">
        <v>28</v>
      </c>
      <c r="E753" s="72">
        <v>20260101</v>
      </c>
      <c r="F753" s="70" t="s">
        <v>1283</v>
      </c>
      <c r="G753" s="70" t="s">
        <v>2590</v>
      </c>
      <c r="H753" s="70" t="s">
        <v>2145</v>
      </c>
      <c r="I753" s="75" t="e" vm="864">
        <v>#VALUE!</v>
      </c>
    </row>
    <row r="754" spans="1:9" x14ac:dyDescent="0.4">
      <c r="A754" s="70" t="s">
        <v>2140</v>
      </c>
      <c r="B754" s="70" t="s">
        <v>2186</v>
      </c>
      <c r="C754" s="74">
        <v>169</v>
      </c>
      <c r="D754" s="70" t="s">
        <v>28</v>
      </c>
      <c r="E754" s="72">
        <v>20260101</v>
      </c>
      <c r="F754" s="70" t="s">
        <v>1283</v>
      </c>
      <c r="G754" s="70" t="s">
        <v>2585</v>
      </c>
      <c r="H754" s="70" t="s">
        <v>2140</v>
      </c>
      <c r="I754" s="75" t="e" vm="865">
        <v>#VALUE!</v>
      </c>
    </row>
    <row r="755" spans="1:9" x14ac:dyDescent="0.4">
      <c r="A755" s="70" t="s">
        <v>2147</v>
      </c>
      <c r="B755" s="70" t="s">
        <v>2193</v>
      </c>
      <c r="C755" s="74">
        <v>30.1</v>
      </c>
      <c r="D755" s="70" t="s">
        <v>28</v>
      </c>
      <c r="E755" s="72">
        <v>20260101</v>
      </c>
      <c r="F755" s="70" t="s">
        <v>1283</v>
      </c>
      <c r="G755" s="70" t="s">
        <v>2604</v>
      </c>
      <c r="H755" s="70" t="s">
        <v>2147</v>
      </c>
      <c r="I755" s="75" t="e" vm="866">
        <v>#VALUE!</v>
      </c>
    </row>
    <row r="756" spans="1:9" x14ac:dyDescent="0.4">
      <c r="A756" s="70" t="s">
        <v>2146</v>
      </c>
      <c r="B756" s="70" t="s">
        <v>2192</v>
      </c>
      <c r="C756" s="74">
        <v>55.4</v>
      </c>
      <c r="D756" s="70" t="s">
        <v>28</v>
      </c>
      <c r="E756" s="72">
        <v>20260101</v>
      </c>
      <c r="F756" s="70" t="s">
        <v>1283</v>
      </c>
      <c r="G756" s="70" t="s">
        <v>2591</v>
      </c>
      <c r="H756" s="70" t="s">
        <v>2146</v>
      </c>
      <c r="I756" s="75" t="e" vm="867">
        <v>#VALUE!</v>
      </c>
    </row>
    <row r="757" spans="1:9" x14ac:dyDescent="0.4">
      <c r="A757" s="70" t="s">
        <v>2633</v>
      </c>
      <c r="B757" s="70" t="s">
        <v>2457</v>
      </c>
      <c r="C757" s="10">
        <v>12.1</v>
      </c>
      <c r="D757" s="70" t="s">
        <v>28</v>
      </c>
      <c r="E757" s="72">
        <v>20260101</v>
      </c>
      <c r="F757" s="70" t="s">
        <v>2037</v>
      </c>
      <c r="G757" s="70" t="s">
        <v>2593</v>
      </c>
      <c r="H757" s="70" t="s">
        <v>2633</v>
      </c>
      <c r="I757" s="75" t="e" vm="868">
        <v>#VALUE!</v>
      </c>
    </row>
    <row r="758" spans="1:9" x14ac:dyDescent="0.4">
      <c r="A758" s="70" t="s">
        <v>2167</v>
      </c>
      <c r="B758" s="70" t="s">
        <v>2213</v>
      </c>
      <c r="C758" s="74">
        <v>502</v>
      </c>
      <c r="D758" s="70" t="s">
        <v>28</v>
      </c>
      <c r="E758" s="72">
        <v>20260101</v>
      </c>
      <c r="F758" s="70" t="s">
        <v>1283</v>
      </c>
      <c r="G758" s="70" t="s">
        <v>2601</v>
      </c>
      <c r="H758" s="70" t="s">
        <v>2167</v>
      </c>
      <c r="I758" s="75" t="e" vm="869">
        <v>#VALUE!</v>
      </c>
    </row>
    <row r="759" spans="1:9" x14ac:dyDescent="0.4">
      <c r="A759" s="70" t="s">
        <v>2631</v>
      </c>
      <c r="B759" s="70" t="s">
        <v>2437</v>
      </c>
      <c r="C759" s="74">
        <v>340</v>
      </c>
      <c r="D759" s="70" t="s">
        <v>28</v>
      </c>
      <c r="E759" s="72">
        <v>20260101</v>
      </c>
      <c r="F759" s="70" t="s">
        <v>1283</v>
      </c>
      <c r="G759" s="70" t="s">
        <v>2598</v>
      </c>
      <c r="H759" s="70" t="s">
        <v>2631</v>
      </c>
      <c r="I759" s="75" t="e" vm="870">
        <v>#VALUE!</v>
      </c>
    </row>
    <row r="760" spans="1:9" x14ac:dyDescent="0.4">
      <c r="A760" s="70" t="s">
        <v>2170</v>
      </c>
      <c r="B760" s="70" t="s">
        <v>2216</v>
      </c>
      <c r="C760" s="74">
        <v>172</v>
      </c>
      <c r="D760" s="70" t="s">
        <v>28</v>
      </c>
      <c r="E760" s="72">
        <v>20260101</v>
      </c>
      <c r="F760" s="70" t="s">
        <v>1283</v>
      </c>
      <c r="G760" s="70" t="s">
        <v>2597</v>
      </c>
      <c r="H760" s="70" t="s">
        <v>2170</v>
      </c>
      <c r="I760" s="75" t="e" vm="871">
        <v>#VALUE!</v>
      </c>
    </row>
    <row r="761" spans="1:9" x14ac:dyDescent="0.4">
      <c r="A761" s="70" t="s">
        <v>2630</v>
      </c>
      <c r="B761" s="70" t="s">
        <v>2436</v>
      </c>
      <c r="C761" s="74">
        <v>502</v>
      </c>
      <c r="D761" s="70" t="s">
        <v>28</v>
      </c>
      <c r="E761" s="72">
        <v>20260101</v>
      </c>
      <c r="F761" s="70" t="s">
        <v>1283</v>
      </c>
      <c r="G761" s="70" t="s">
        <v>2600</v>
      </c>
      <c r="H761" s="70" t="s">
        <v>2630</v>
      </c>
      <c r="I761" s="75" t="e" vm="872">
        <v>#VALUE!</v>
      </c>
    </row>
    <row r="762" spans="1:9" x14ac:dyDescent="0.4">
      <c r="A762" s="70" t="s">
        <v>2166</v>
      </c>
      <c r="B762" s="70" t="s">
        <v>2212</v>
      </c>
      <c r="C762" s="74">
        <v>256</v>
      </c>
      <c r="D762" s="70" t="s">
        <v>28</v>
      </c>
      <c r="E762" s="72">
        <v>20260101</v>
      </c>
      <c r="F762" s="70" t="s">
        <v>1283</v>
      </c>
      <c r="G762" s="70" t="s">
        <v>2602</v>
      </c>
      <c r="H762" s="70" t="s">
        <v>2166</v>
      </c>
      <c r="I762" s="75" t="e" vm="873">
        <v>#VALUE!</v>
      </c>
    </row>
    <row r="763" spans="1:9" x14ac:dyDescent="0.4">
      <c r="A763" s="70" t="s">
        <v>2165</v>
      </c>
      <c r="B763" s="70" t="s">
        <v>2211</v>
      </c>
      <c r="C763" s="74">
        <v>172</v>
      </c>
      <c r="D763" s="70" t="s">
        <v>28</v>
      </c>
      <c r="E763" s="72">
        <v>20260101</v>
      </c>
      <c r="F763" s="70" t="s">
        <v>1283</v>
      </c>
      <c r="G763" s="70" t="s">
        <v>2603</v>
      </c>
      <c r="H763" s="70" t="s">
        <v>2165</v>
      </c>
      <c r="I763" s="75" t="e" vm="874">
        <v>#VALUE!</v>
      </c>
    </row>
    <row r="764" spans="1:9" x14ac:dyDescent="0.4">
      <c r="A764" s="70" t="s">
        <v>2168</v>
      </c>
      <c r="B764" s="70" t="s">
        <v>2214</v>
      </c>
      <c r="C764" s="74">
        <v>172</v>
      </c>
      <c r="D764" s="70" t="s">
        <v>28</v>
      </c>
      <c r="E764" s="72">
        <v>20260101</v>
      </c>
      <c r="F764" s="70" t="s">
        <v>1283</v>
      </c>
      <c r="G764" s="70" t="s">
        <v>2599</v>
      </c>
      <c r="H764" s="70" t="s">
        <v>2168</v>
      </c>
      <c r="I764" s="75" t="e" vm="875">
        <v>#VALUE!</v>
      </c>
    </row>
    <row r="765" spans="1:9" x14ac:dyDescent="0.4">
      <c r="A765" s="70" t="s">
        <v>2131</v>
      </c>
      <c r="B765" s="70" t="s">
        <v>2177</v>
      </c>
      <c r="C765" s="74">
        <v>24.2</v>
      </c>
      <c r="D765" s="70" t="s">
        <v>28</v>
      </c>
      <c r="E765" s="72">
        <v>20260101</v>
      </c>
      <c r="F765" s="70" t="s">
        <v>1283</v>
      </c>
      <c r="G765" s="70" t="s">
        <v>2662</v>
      </c>
      <c r="H765" s="70" t="s">
        <v>2131</v>
      </c>
      <c r="I765" s="75" t="e" vm="876">
        <v>#VALUE!</v>
      </c>
    </row>
    <row r="766" spans="1:9" x14ac:dyDescent="0.4">
      <c r="A766" s="70" t="s">
        <v>2129</v>
      </c>
      <c r="B766" s="70" t="s">
        <v>2175</v>
      </c>
      <c r="C766" s="74">
        <v>22.6</v>
      </c>
      <c r="D766" s="70" t="s">
        <v>28</v>
      </c>
      <c r="E766" s="72">
        <v>20260101</v>
      </c>
      <c r="F766" s="70" t="s">
        <v>1283</v>
      </c>
      <c r="G766" s="70" t="s">
        <v>2663</v>
      </c>
      <c r="H766" s="70" t="s">
        <v>2129</v>
      </c>
      <c r="I766" s="75" t="e" vm="877">
        <v>#VALUE!</v>
      </c>
    </row>
    <row r="767" spans="1:9" x14ac:dyDescent="0.4">
      <c r="A767" s="70" t="s">
        <v>2130</v>
      </c>
      <c r="B767" s="70" t="s">
        <v>2176</v>
      </c>
      <c r="C767" s="74">
        <v>15.45</v>
      </c>
      <c r="D767" s="70" t="s">
        <v>28</v>
      </c>
      <c r="E767" s="72">
        <v>20260101</v>
      </c>
      <c r="F767" s="70" t="s">
        <v>1283</v>
      </c>
      <c r="G767" s="70" t="s">
        <v>2664</v>
      </c>
      <c r="H767" s="70" t="s">
        <v>2130</v>
      </c>
      <c r="I767" s="75" t="e" vm="878">
        <v>#VALUE!</v>
      </c>
    </row>
    <row r="768" spans="1:9" x14ac:dyDescent="0.4">
      <c r="A768" s="70" t="s">
        <v>2173</v>
      </c>
      <c r="B768" s="70" t="s">
        <v>2219</v>
      </c>
      <c r="C768" s="74">
        <v>24.9</v>
      </c>
      <c r="D768" s="70" t="s">
        <v>28</v>
      </c>
      <c r="E768" s="72">
        <v>20260101</v>
      </c>
      <c r="F768" s="70" t="s">
        <v>1283</v>
      </c>
      <c r="G768" s="70" t="s">
        <v>2665</v>
      </c>
      <c r="H768" s="70" t="s">
        <v>2173</v>
      </c>
      <c r="I768" s="75" t="e" vm="879">
        <v>#VALUE!</v>
      </c>
    </row>
    <row r="769" spans="1:9" x14ac:dyDescent="0.4">
      <c r="A769" s="70" t="s">
        <v>2132</v>
      </c>
      <c r="B769" s="70" t="s">
        <v>2178</v>
      </c>
      <c r="C769" s="74">
        <v>14.4</v>
      </c>
      <c r="D769" s="70" t="s">
        <v>28</v>
      </c>
      <c r="E769" s="72">
        <v>20260101</v>
      </c>
      <c r="F769" s="70" t="s">
        <v>1283</v>
      </c>
      <c r="G769" s="70" t="s">
        <v>2666</v>
      </c>
      <c r="H769" s="70" t="s">
        <v>2132</v>
      </c>
      <c r="I769" s="75" t="e" vm="880">
        <v>#VALUE!</v>
      </c>
    </row>
    <row r="770" spans="1:9" x14ac:dyDescent="0.4">
      <c r="A770" s="70" t="s">
        <v>2172</v>
      </c>
      <c r="B770" s="70" t="s">
        <v>2218</v>
      </c>
      <c r="C770" s="74">
        <v>24.9</v>
      </c>
      <c r="D770" s="70" t="s">
        <v>28</v>
      </c>
      <c r="E770" s="72">
        <v>20260101</v>
      </c>
      <c r="F770" s="70" t="s">
        <v>1283</v>
      </c>
      <c r="G770" s="70" t="s">
        <v>2679</v>
      </c>
      <c r="H770" s="70" t="s">
        <v>2172</v>
      </c>
      <c r="I770" s="75" t="e" vm="881">
        <v>#VALUE!</v>
      </c>
    </row>
    <row r="771" spans="1:9" x14ac:dyDescent="0.4">
      <c r="A771" s="70" t="s">
        <v>2171</v>
      </c>
      <c r="B771" s="70" t="s">
        <v>2217</v>
      </c>
      <c r="C771" s="74">
        <v>65.099999999999994</v>
      </c>
      <c r="D771" s="70" t="s">
        <v>28</v>
      </c>
      <c r="E771" s="72">
        <v>20260101</v>
      </c>
      <c r="F771" s="70" t="s">
        <v>1283</v>
      </c>
      <c r="G771" s="70" t="s">
        <v>2596</v>
      </c>
      <c r="H771" s="70" t="s">
        <v>2171</v>
      </c>
      <c r="I771" s="75" t="e" vm="882">
        <v>#VALUE!</v>
      </c>
    </row>
    <row r="772" spans="1:9" x14ac:dyDescent="0.4">
      <c r="A772" s="70" t="s">
        <v>2634</v>
      </c>
      <c r="B772" s="70" t="s">
        <v>2647</v>
      </c>
      <c r="C772" s="74">
        <v>11.45</v>
      </c>
      <c r="D772" s="70" t="s">
        <v>28</v>
      </c>
      <c r="E772" s="72">
        <v>20260101</v>
      </c>
      <c r="F772" s="70" t="s">
        <v>2037</v>
      </c>
      <c r="G772" s="70" t="s">
        <v>2592</v>
      </c>
      <c r="H772" s="70" t="s">
        <v>2634</v>
      </c>
      <c r="I772" s="75" t="e" vm="883">
        <v>#VALUE!</v>
      </c>
    </row>
    <row r="773" spans="1:9" x14ac:dyDescent="0.4">
      <c r="A773" s="70" t="s">
        <v>2164</v>
      </c>
      <c r="B773" s="70" t="s">
        <v>2210</v>
      </c>
      <c r="C773" s="74">
        <v>53.8</v>
      </c>
      <c r="D773" s="70" t="s">
        <v>28</v>
      </c>
      <c r="E773" s="72">
        <v>20260101</v>
      </c>
      <c r="F773" s="70" t="s">
        <v>1283</v>
      </c>
      <c r="G773" s="70" t="s">
        <v>2398</v>
      </c>
      <c r="H773" s="70" t="s">
        <v>2164</v>
      </c>
      <c r="I773" s="75" t="e" vm="884">
        <v>#VALUE!</v>
      </c>
    </row>
    <row r="774" spans="1:9" x14ac:dyDescent="0.4">
      <c r="A774" s="70" t="s">
        <v>2163</v>
      </c>
      <c r="B774" s="70" t="s">
        <v>2209</v>
      </c>
      <c r="C774" s="74">
        <v>53.8</v>
      </c>
      <c r="D774" s="70" t="s">
        <v>28</v>
      </c>
      <c r="E774" s="72">
        <v>20260101</v>
      </c>
      <c r="F774" s="70" t="s">
        <v>1283</v>
      </c>
      <c r="G774" s="70" t="s">
        <v>2397</v>
      </c>
      <c r="H774" s="70" t="s">
        <v>2163</v>
      </c>
      <c r="I774" s="75" t="e" vm="885">
        <v>#VALUE!</v>
      </c>
    </row>
    <row r="775" spans="1:9" x14ac:dyDescent="0.4">
      <c r="A775" s="70" t="s">
        <v>2169</v>
      </c>
      <c r="B775" s="70" t="s">
        <v>2215</v>
      </c>
      <c r="C775" s="74">
        <v>29.3</v>
      </c>
      <c r="D775" s="70" t="s">
        <v>28</v>
      </c>
      <c r="E775" s="72">
        <v>20260101</v>
      </c>
      <c r="F775" s="70" t="s">
        <v>1283</v>
      </c>
      <c r="G775" s="70" t="s">
        <v>2405</v>
      </c>
      <c r="H775" s="70" t="s">
        <v>2169</v>
      </c>
      <c r="I775" s="75" t="e" vm="886">
        <v>#VALUE!</v>
      </c>
    </row>
    <row r="776" spans="1:9" x14ac:dyDescent="0.4">
      <c r="A776" s="70" t="s">
        <v>2264</v>
      </c>
      <c r="B776" s="70" t="s">
        <v>1942</v>
      </c>
      <c r="C776" s="74">
        <v>20</v>
      </c>
      <c r="D776" s="70" t="s">
        <v>28</v>
      </c>
      <c r="E776" s="72">
        <v>20260101</v>
      </c>
      <c r="F776" s="70" t="s">
        <v>2037</v>
      </c>
      <c r="G776" s="70" t="s">
        <v>2546</v>
      </c>
      <c r="H776" s="70" t="s">
        <v>2264</v>
      </c>
      <c r="I776" s="75" t="e" vm="887">
        <v>#VALUE!</v>
      </c>
    </row>
    <row r="777" spans="1:9" x14ac:dyDescent="0.4">
      <c r="A777" s="70" t="s">
        <v>2637</v>
      </c>
      <c r="B777" s="70" t="s">
        <v>2309</v>
      </c>
      <c r="C777" s="74">
        <v>21.4</v>
      </c>
      <c r="D777" s="70" t="s">
        <v>28</v>
      </c>
      <c r="E777" s="72">
        <v>20260101</v>
      </c>
      <c r="F777" s="70" t="s">
        <v>2037</v>
      </c>
      <c r="G777" s="70" t="s">
        <v>2545</v>
      </c>
      <c r="H777" s="70" t="s">
        <v>2637</v>
      </c>
      <c r="I777" s="75" t="e" vm="888">
        <v>#VALUE!</v>
      </c>
    </row>
    <row r="778" spans="1:9" x14ac:dyDescent="0.4">
      <c r="A778" s="70" t="s">
        <v>2244</v>
      </c>
      <c r="B778" s="70" t="s">
        <v>2289</v>
      </c>
      <c r="C778" s="74">
        <v>187</v>
      </c>
      <c r="D778" s="70" t="s">
        <v>28</v>
      </c>
      <c r="E778" s="72">
        <v>20260101</v>
      </c>
      <c r="F778" s="70" t="s">
        <v>1283</v>
      </c>
      <c r="G778" s="70" t="s">
        <v>2575</v>
      </c>
      <c r="H778" s="70" t="s">
        <v>2244</v>
      </c>
      <c r="I778" s="75" t="e" vm="889">
        <v>#VALUE!</v>
      </c>
    </row>
    <row r="779" spans="1:9" x14ac:dyDescent="0.4">
      <c r="A779" s="70" t="s">
        <v>2242</v>
      </c>
      <c r="B779" s="70" t="s">
        <v>2287</v>
      </c>
      <c r="C779" s="74">
        <v>235</v>
      </c>
      <c r="D779" s="70" t="s">
        <v>28</v>
      </c>
      <c r="E779" s="72">
        <v>20260101</v>
      </c>
      <c r="F779" s="70" t="s">
        <v>1283</v>
      </c>
      <c r="G779" s="70" t="s">
        <v>2572</v>
      </c>
      <c r="H779" s="70" t="s">
        <v>2242</v>
      </c>
      <c r="I779" s="75" t="e" vm="890">
        <v>#VALUE!</v>
      </c>
    </row>
    <row r="780" spans="1:9" x14ac:dyDescent="0.4">
      <c r="A780" s="70" t="s">
        <v>2241</v>
      </c>
      <c r="B780" s="70" t="s">
        <v>2286</v>
      </c>
      <c r="C780" s="74">
        <v>187</v>
      </c>
      <c r="D780" s="70" t="s">
        <v>28</v>
      </c>
      <c r="E780" s="72">
        <v>20260101</v>
      </c>
      <c r="F780" s="70" t="s">
        <v>1283</v>
      </c>
      <c r="G780" s="70" t="s">
        <v>2571</v>
      </c>
      <c r="H780" s="70" t="s">
        <v>2241</v>
      </c>
      <c r="I780" s="75" t="e" vm="891">
        <v>#VALUE!</v>
      </c>
    </row>
    <row r="781" spans="1:9" x14ac:dyDescent="0.4">
      <c r="A781" s="70" t="s">
        <v>2240</v>
      </c>
      <c r="B781" s="70" t="s">
        <v>2285</v>
      </c>
      <c r="C781" s="74">
        <v>187</v>
      </c>
      <c r="D781" s="70" t="s">
        <v>28</v>
      </c>
      <c r="E781" s="72">
        <v>20260101</v>
      </c>
      <c r="F781" s="70" t="s">
        <v>1283</v>
      </c>
      <c r="G781" s="70" t="s">
        <v>2570</v>
      </c>
      <c r="H781" s="70" t="s">
        <v>2240</v>
      </c>
      <c r="I781" s="75" t="e" vm="892">
        <v>#VALUE!</v>
      </c>
    </row>
    <row r="782" spans="1:9" x14ac:dyDescent="0.4">
      <c r="A782" s="70" t="s">
        <v>2245</v>
      </c>
      <c r="B782" s="70" t="s">
        <v>2290</v>
      </c>
      <c r="C782" s="74">
        <v>187</v>
      </c>
      <c r="D782" s="70" t="s">
        <v>28</v>
      </c>
      <c r="E782" s="72">
        <v>20260101</v>
      </c>
      <c r="F782" s="70" t="s">
        <v>1283</v>
      </c>
      <c r="G782" s="70" t="s">
        <v>2574</v>
      </c>
      <c r="H782" s="70" t="s">
        <v>2245</v>
      </c>
      <c r="I782" s="75" t="e" vm="893">
        <v>#VALUE!</v>
      </c>
    </row>
    <row r="783" spans="1:9" x14ac:dyDescent="0.4">
      <c r="A783" s="70" t="s">
        <v>2246</v>
      </c>
      <c r="B783" s="70" t="s">
        <v>2291</v>
      </c>
      <c r="C783" s="74">
        <v>187</v>
      </c>
      <c r="D783" s="70" t="s">
        <v>28</v>
      </c>
      <c r="E783" s="72">
        <v>20260101</v>
      </c>
      <c r="F783" s="70" t="s">
        <v>1283</v>
      </c>
      <c r="G783" s="70" t="s">
        <v>2576</v>
      </c>
      <c r="H783" s="70" t="s">
        <v>2246</v>
      </c>
      <c r="I783" s="75" t="e" vm="894">
        <v>#VALUE!</v>
      </c>
    </row>
    <row r="784" spans="1:9" x14ac:dyDescent="0.4">
      <c r="A784" s="70" t="s">
        <v>2248</v>
      </c>
      <c r="B784" s="70" t="s">
        <v>2293</v>
      </c>
      <c r="C784" s="74">
        <v>56.4</v>
      </c>
      <c r="D784" s="70" t="s">
        <v>28</v>
      </c>
      <c r="E784" s="72">
        <v>20260101</v>
      </c>
      <c r="F784" s="70" t="s">
        <v>1283</v>
      </c>
      <c r="G784" s="70" t="s">
        <v>2578</v>
      </c>
      <c r="H784" s="70" t="s">
        <v>2248</v>
      </c>
      <c r="I784" s="75" t="e" vm="895">
        <v>#VALUE!</v>
      </c>
    </row>
    <row r="785" spans="1:9" x14ac:dyDescent="0.4">
      <c r="A785" s="70" t="s">
        <v>2253</v>
      </c>
      <c r="B785" s="70" t="s">
        <v>2298</v>
      </c>
      <c r="C785" s="74">
        <v>40.700000000000003</v>
      </c>
      <c r="D785" s="70" t="s">
        <v>28</v>
      </c>
      <c r="E785" s="72">
        <v>20260101</v>
      </c>
      <c r="F785" s="70" t="s">
        <v>1283</v>
      </c>
      <c r="G785" s="70" t="s">
        <v>2583</v>
      </c>
      <c r="H785" s="70" t="s">
        <v>2253</v>
      </c>
      <c r="I785" s="75" t="e" vm="896">
        <v>#VALUE!</v>
      </c>
    </row>
    <row r="786" spans="1:9" x14ac:dyDescent="0.4">
      <c r="A786" s="70" t="s">
        <v>2252</v>
      </c>
      <c r="B786" s="70" t="s">
        <v>2297</v>
      </c>
      <c r="C786" s="74">
        <v>56.4</v>
      </c>
      <c r="D786" s="70" t="s">
        <v>28</v>
      </c>
      <c r="E786" s="72">
        <v>20260101</v>
      </c>
      <c r="F786" s="70" t="s">
        <v>1283</v>
      </c>
      <c r="G786" s="70" t="s">
        <v>2582</v>
      </c>
      <c r="H786" s="70" t="s">
        <v>2252</v>
      </c>
      <c r="I786" s="75" t="e" vm="897">
        <v>#VALUE!</v>
      </c>
    </row>
    <row r="787" spans="1:9" x14ac:dyDescent="0.4">
      <c r="A787" s="70" t="s">
        <v>2251</v>
      </c>
      <c r="B787" s="70" t="s">
        <v>2296</v>
      </c>
      <c r="C787" s="74">
        <v>56.4</v>
      </c>
      <c r="D787" s="70" t="s">
        <v>28</v>
      </c>
      <c r="E787" s="72">
        <v>20260101</v>
      </c>
      <c r="F787" s="70" t="s">
        <v>1283</v>
      </c>
      <c r="G787" s="70" t="s">
        <v>2581</v>
      </c>
      <c r="H787" s="70" t="s">
        <v>2251</v>
      </c>
      <c r="I787" s="75" t="e" vm="898">
        <v>#VALUE!</v>
      </c>
    </row>
    <row r="788" spans="1:9" x14ac:dyDescent="0.4">
      <c r="A788" s="70" t="s">
        <v>2243</v>
      </c>
      <c r="B788" s="70" t="s">
        <v>2288</v>
      </c>
      <c r="C788" s="74">
        <v>187</v>
      </c>
      <c r="D788" s="70" t="s">
        <v>28</v>
      </c>
      <c r="E788" s="72">
        <v>20260101</v>
      </c>
      <c r="F788" s="70" t="s">
        <v>1283</v>
      </c>
      <c r="G788" s="70" t="s">
        <v>2573</v>
      </c>
      <c r="H788" s="70" t="s">
        <v>2243</v>
      </c>
      <c r="I788" s="75" t="e" vm="899">
        <v>#VALUE!</v>
      </c>
    </row>
    <row r="789" spans="1:9" x14ac:dyDescent="0.4">
      <c r="A789" s="70" t="s">
        <v>2249</v>
      </c>
      <c r="B789" s="70" t="s">
        <v>2294</v>
      </c>
      <c r="C789" s="74">
        <v>35.299999999999997</v>
      </c>
      <c r="D789" s="70" t="s">
        <v>28</v>
      </c>
      <c r="E789" s="72">
        <v>20260101</v>
      </c>
      <c r="F789" s="70" t="s">
        <v>1283</v>
      </c>
      <c r="G789" s="70" t="s">
        <v>2579</v>
      </c>
      <c r="H789" s="70" t="s">
        <v>2249</v>
      </c>
      <c r="I789" s="75" t="e" vm="900">
        <v>#VALUE!</v>
      </c>
    </row>
    <row r="790" spans="1:9" x14ac:dyDescent="0.4">
      <c r="A790" s="70" t="s">
        <v>2250</v>
      </c>
      <c r="B790" s="70" t="s">
        <v>2295</v>
      </c>
      <c r="C790" s="74">
        <v>40.700000000000003</v>
      </c>
      <c r="D790" s="70" t="s">
        <v>28</v>
      </c>
      <c r="E790" s="72">
        <v>20260101</v>
      </c>
      <c r="F790" s="70" t="s">
        <v>1283</v>
      </c>
      <c r="G790" s="70" t="s">
        <v>2580</v>
      </c>
      <c r="H790" s="70" t="s">
        <v>2250</v>
      </c>
      <c r="I790" s="75" t="e" vm="901">
        <v>#VALUE!</v>
      </c>
    </row>
    <row r="791" spans="1:9" x14ac:dyDescent="0.4">
      <c r="A791" s="70" t="s">
        <v>2247</v>
      </c>
      <c r="B791" s="70" t="s">
        <v>2292</v>
      </c>
      <c r="C791" s="74">
        <v>187</v>
      </c>
      <c r="D791" s="70" t="s">
        <v>28</v>
      </c>
      <c r="E791" s="72">
        <v>20260101</v>
      </c>
      <c r="F791" s="70" t="s">
        <v>1283</v>
      </c>
      <c r="G791" s="70" t="s">
        <v>2577</v>
      </c>
      <c r="H791" s="70" t="s">
        <v>2247</v>
      </c>
      <c r="I791" s="75" t="e" vm="902">
        <v>#VALUE!</v>
      </c>
    </row>
    <row r="792" spans="1:9" x14ac:dyDescent="0.4">
      <c r="A792" s="70" t="s">
        <v>2226</v>
      </c>
      <c r="B792" s="70" t="s">
        <v>2271</v>
      </c>
      <c r="C792" s="74">
        <v>248</v>
      </c>
      <c r="D792" s="70" t="s">
        <v>28</v>
      </c>
      <c r="E792" s="72">
        <v>20260101</v>
      </c>
      <c r="F792" s="70" t="s">
        <v>1283</v>
      </c>
      <c r="G792" s="70" t="s">
        <v>2551</v>
      </c>
      <c r="H792" s="70" t="s">
        <v>2226</v>
      </c>
      <c r="I792" s="75" t="e" vm="903">
        <v>#VALUE!</v>
      </c>
    </row>
    <row r="793" spans="1:9" x14ac:dyDescent="0.4">
      <c r="A793" s="70" t="s">
        <v>2227</v>
      </c>
      <c r="B793" s="70" t="s">
        <v>2272</v>
      </c>
      <c r="C793" s="74">
        <v>248</v>
      </c>
      <c r="D793" s="70" t="s">
        <v>28</v>
      </c>
      <c r="E793" s="72">
        <v>20260101</v>
      </c>
      <c r="F793" s="70" t="s">
        <v>1283</v>
      </c>
      <c r="G793" s="70" t="s">
        <v>2552</v>
      </c>
      <c r="H793" s="70" t="s">
        <v>2227</v>
      </c>
      <c r="I793" s="75" t="e" vm="904">
        <v>#VALUE!</v>
      </c>
    </row>
    <row r="794" spans="1:9" x14ac:dyDescent="0.4">
      <c r="A794" s="70" t="s">
        <v>2228</v>
      </c>
      <c r="B794" s="70" t="s">
        <v>2273</v>
      </c>
      <c r="C794" s="74">
        <v>248</v>
      </c>
      <c r="D794" s="70" t="s">
        <v>28</v>
      </c>
      <c r="E794" s="72">
        <v>20260101</v>
      </c>
      <c r="F794" s="70" t="s">
        <v>1283</v>
      </c>
      <c r="G794" s="70" t="s">
        <v>2553</v>
      </c>
      <c r="H794" s="70" t="s">
        <v>2228</v>
      </c>
      <c r="I794" s="75" t="e" vm="905">
        <v>#VALUE!</v>
      </c>
    </row>
    <row r="795" spans="1:9" x14ac:dyDescent="0.4">
      <c r="A795" s="70" t="s">
        <v>2229</v>
      </c>
      <c r="B795" s="70" t="s">
        <v>2274</v>
      </c>
      <c r="C795" s="74">
        <v>248</v>
      </c>
      <c r="D795" s="70" t="s">
        <v>28</v>
      </c>
      <c r="E795" s="72">
        <v>20260101</v>
      </c>
      <c r="F795" s="70" t="s">
        <v>1283</v>
      </c>
      <c r="G795" s="70" t="s">
        <v>2554</v>
      </c>
      <c r="H795" s="70" t="s">
        <v>2229</v>
      </c>
      <c r="I795" s="75" t="e" vm="906">
        <v>#VALUE!</v>
      </c>
    </row>
    <row r="796" spans="1:9" x14ac:dyDescent="0.4">
      <c r="A796" s="70" t="s">
        <v>2224</v>
      </c>
      <c r="B796" s="70" t="s">
        <v>2269</v>
      </c>
      <c r="C796" s="74">
        <v>248</v>
      </c>
      <c r="D796" s="70" t="s">
        <v>28</v>
      </c>
      <c r="E796" s="72">
        <v>20260101</v>
      </c>
      <c r="F796" s="70" t="s">
        <v>1283</v>
      </c>
      <c r="G796" s="70" t="s">
        <v>2549</v>
      </c>
      <c r="H796" s="70" t="s">
        <v>2224</v>
      </c>
      <c r="I796" s="75" t="e" vm="907">
        <v>#VALUE!</v>
      </c>
    </row>
    <row r="797" spans="1:9" x14ac:dyDescent="0.4">
      <c r="A797" s="70" t="s">
        <v>2225</v>
      </c>
      <c r="B797" s="70" t="s">
        <v>2270</v>
      </c>
      <c r="C797" s="74">
        <v>248</v>
      </c>
      <c r="D797" s="70" t="s">
        <v>28</v>
      </c>
      <c r="E797" s="72">
        <v>20260101</v>
      </c>
      <c r="F797" s="70" t="s">
        <v>1283</v>
      </c>
      <c r="G797" s="70" t="s">
        <v>2550</v>
      </c>
      <c r="H797" s="70" t="s">
        <v>2225</v>
      </c>
      <c r="I797" s="75" t="e" vm="908">
        <v>#VALUE!</v>
      </c>
    </row>
    <row r="798" spans="1:9" x14ac:dyDescent="0.4">
      <c r="A798" s="70" t="s">
        <v>2239</v>
      </c>
      <c r="B798" s="70" t="s">
        <v>2284</v>
      </c>
      <c r="C798" s="74">
        <v>248</v>
      </c>
      <c r="D798" s="70" t="s">
        <v>28</v>
      </c>
      <c r="E798" s="72">
        <v>20260101</v>
      </c>
      <c r="F798" s="70" t="s">
        <v>1283</v>
      </c>
      <c r="G798" s="70" t="s">
        <v>2569</v>
      </c>
      <c r="H798" s="70" t="s">
        <v>2239</v>
      </c>
      <c r="I798" s="75" t="e" vm="909">
        <v>#VALUE!</v>
      </c>
    </row>
    <row r="799" spans="1:9" x14ac:dyDescent="0.4">
      <c r="A799" s="70" t="s">
        <v>2234</v>
      </c>
      <c r="B799" s="70" t="s">
        <v>2279</v>
      </c>
      <c r="C799" s="74">
        <v>96</v>
      </c>
      <c r="D799" s="70" t="s">
        <v>28</v>
      </c>
      <c r="E799" s="72">
        <v>20260101</v>
      </c>
      <c r="F799" s="70" t="s">
        <v>1283</v>
      </c>
      <c r="G799" s="70" t="s">
        <v>2564</v>
      </c>
      <c r="H799" s="70" t="s">
        <v>2234</v>
      </c>
      <c r="I799" s="75" t="e" vm="910">
        <v>#VALUE!</v>
      </c>
    </row>
    <row r="800" spans="1:9" x14ac:dyDescent="0.4">
      <c r="A800" s="70" t="s">
        <v>2232</v>
      </c>
      <c r="B800" s="70" t="s">
        <v>2277</v>
      </c>
      <c r="C800" s="74">
        <v>248</v>
      </c>
      <c r="D800" s="70" t="s">
        <v>28</v>
      </c>
      <c r="E800" s="72">
        <v>20260101</v>
      </c>
      <c r="F800" s="70" t="s">
        <v>1283</v>
      </c>
      <c r="G800" s="70" t="s">
        <v>2562</v>
      </c>
      <c r="H800" s="70" t="s">
        <v>2232</v>
      </c>
      <c r="I800" s="75" t="e" vm="911">
        <v>#VALUE!</v>
      </c>
    </row>
    <row r="801" spans="1:9" x14ac:dyDescent="0.4">
      <c r="A801" s="70" t="s">
        <v>2230</v>
      </c>
      <c r="B801" s="70" t="s">
        <v>2275</v>
      </c>
      <c r="C801" s="74">
        <v>248</v>
      </c>
      <c r="D801" s="70" t="s">
        <v>28</v>
      </c>
      <c r="E801" s="72">
        <v>20260101</v>
      </c>
      <c r="F801" s="70" t="s">
        <v>1283</v>
      </c>
      <c r="G801" s="70" t="s">
        <v>2555</v>
      </c>
      <c r="H801" s="70" t="s">
        <v>2230</v>
      </c>
      <c r="I801" s="75" t="e" vm="912">
        <v>#VALUE!</v>
      </c>
    </row>
    <row r="802" spans="1:9" x14ac:dyDescent="0.4">
      <c r="A802" s="70" t="s">
        <v>2233</v>
      </c>
      <c r="B802" s="70" t="s">
        <v>2278</v>
      </c>
      <c r="C802" s="74">
        <v>96</v>
      </c>
      <c r="D802" s="70" t="s">
        <v>28</v>
      </c>
      <c r="E802" s="72">
        <v>20260101</v>
      </c>
      <c r="F802" s="70" t="s">
        <v>1283</v>
      </c>
      <c r="G802" s="70" t="s">
        <v>2563</v>
      </c>
      <c r="H802" s="70" t="s">
        <v>2233</v>
      </c>
      <c r="I802" s="75" t="e" vm="913">
        <v>#VALUE!</v>
      </c>
    </row>
    <row r="803" spans="1:9" x14ac:dyDescent="0.4">
      <c r="A803" s="70" t="s">
        <v>2235</v>
      </c>
      <c r="B803" s="70" t="s">
        <v>2280</v>
      </c>
      <c r="C803" s="74">
        <v>96</v>
      </c>
      <c r="D803" s="70" t="s">
        <v>28</v>
      </c>
      <c r="E803" s="72">
        <v>20260101</v>
      </c>
      <c r="F803" s="70" t="s">
        <v>1283</v>
      </c>
      <c r="G803" s="70" t="s">
        <v>2565</v>
      </c>
      <c r="H803" s="70" t="s">
        <v>2235</v>
      </c>
      <c r="I803" s="75" t="e" vm="914">
        <v>#VALUE!</v>
      </c>
    </row>
    <row r="804" spans="1:9" x14ac:dyDescent="0.4">
      <c r="A804" s="70" t="s">
        <v>2236</v>
      </c>
      <c r="B804" s="70" t="s">
        <v>2281</v>
      </c>
      <c r="C804" s="74">
        <v>253</v>
      </c>
      <c r="D804" s="70" t="s">
        <v>28</v>
      </c>
      <c r="E804" s="72">
        <v>20260101</v>
      </c>
      <c r="F804" s="70" t="s">
        <v>1283</v>
      </c>
      <c r="G804" s="70" t="s">
        <v>2566</v>
      </c>
      <c r="H804" s="70" t="s">
        <v>2236</v>
      </c>
      <c r="I804" s="75" t="e" vm="915">
        <v>#VALUE!</v>
      </c>
    </row>
    <row r="805" spans="1:9" x14ac:dyDescent="0.4">
      <c r="A805" s="70" t="s">
        <v>2231</v>
      </c>
      <c r="B805" s="70" t="s">
        <v>2276</v>
      </c>
      <c r="C805" s="74">
        <v>253</v>
      </c>
      <c r="D805" s="70" t="s">
        <v>28</v>
      </c>
      <c r="E805" s="72">
        <v>20260101</v>
      </c>
      <c r="F805" s="70" t="s">
        <v>1283</v>
      </c>
      <c r="G805" s="70" t="s">
        <v>2556</v>
      </c>
      <c r="H805" s="70" t="s">
        <v>2231</v>
      </c>
      <c r="I805" s="75" t="e" vm="916">
        <v>#VALUE!</v>
      </c>
    </row>
    <row r="806" spans="1:9" x14ac:dyDescent="0.4">
      <c r="A806" s="70" t="s">
        <v>2238</v>
      </c>
      <c r="B806" s="70" t="s">
        <v>2283</v>
      </c>
      <c r="C806" s="74">
        <v>46.6</v>
      </c>
      <c r="D806" s="70" t="s">
        <v>28</v>
      </c>
      <c r="E806" s="72">
        <v>20260101</v>
      </c>
      <c r="F806" s="70" t="s">
        <v>1283</v>
      </c>
      <c r="G806" s="70" t="s">
        <v>2568</v>
      </c>
      <c r="H806" s="70" t="s">
        <v>2238</v>
      </c>
      <c r="I806" s="75" t="e" vm="917">
        <v>#VALUE!</v>
      </c>
    </row>
    <row r="807" spans="1:9" x14ac:dyDescent="0.4">
      <c r="A807" s="70" t="s">
        <v>2237</v>
      </c>
      <c r="B807" s="70" t="s">
        <v>2282</v>
      </c>
      <c r="C807" s="74">
        <v>74.900000000000006</v>
      </c>
      <c r="D807" s="70" t="s">
        <v>28</v>
      </c>
      <c r="E807" s="72">
        <v>20260101</v>
      </c>
      <c r="F807" s="70" t="s">
        <v>1283</v>
      </c>
      <c r="G807" s="70" t="s">
        <v>2567</v>
      </c>
      <c r="H807" s="70" t="s">
        <v>2237</v>
      </c>
      <c r="I807" s="75" t="e" vm="918">
        <v>#VALUE!</v>
      </c>
    </row>
    <row r="808" spans="1:9" x14ac:dyDescent="0.4">
      <c r="A808" s="70" t="s">
        <v>2639</v>
      </c>
      <c r="B808" s="70" t="s">
        <v>2638</v>
      </c>
      <c r="C808" s="74">
        <v>20.3</v>
      </c>
      <c r="D808" s="70" t="s">
        <v>28</v>
      </c>
      <c r="E808" s="72">
        <v>20260101</v>
      </c>
      <c r="F808" s="70" t="s">
        <v>2037</v>
      </c>
      <c r="G808" s="70" t="s">
        <v>2544</v>
      </c>
      <c r="H808" s="70" t="s">
        <v>2639</v>
      </c>
      <c r="I808" s="75" t="e" vm="919">
        <v>#VALUE!</v>
      </c>
    </row>
    <row r="809" spans="1:9" x14ac:dyDescent="0.4">
      <c r="A809" s="70" t="s">
        <v>2257</v>
      </c>
      <c r="B809" s="70" t="s">
        <v>2302</v>
      </c>
      <c r="C809" s="74">
        <v>666</v>
      </c>
      <c r="D809" s="70" t="s">
        <v>28</v>
      </c>
      <c r="E809" s="72">
        <v>20260101</v>
      </c>
      <c r="F809" s="70" t="s">
        <v>1283</v>
      </c>
      <c r="G809" s="70" t="s">
        <v>2558</v>
      </c>
      <c r="H809" s="70" t="s">
        <v>2257</v>
      </c>
      <c r="I809" s="75" t="e" vm="920">
        <v>#VALUE!</v>
      </c>
    </row>
    <row r="810" spans="1:9" x14ac:dyDescent="0.4">
      <c r="A810" s="70" t="s">
        <v>2636</v>
      </c>
      <c r="B810" s="70" t="s">
        <v>2435</v>
      </c>
      <c r="C810" s="74">
        <v>527</v>
      </c>
      <c r="D810" s="70" t="s">
        <v>28</v>
      </c>
      <c r="E810" s="72">
        <v>20260101</v>
      </c>
      <c r="F810" s="70" t="s">
        <v>1283</v>
      </c>
      <c r="G810" s="70" t="s">
        <v>2561</v>
      </c>
      <c r="H810" s="70" t="s">
        <v>2636</v>
      </c>
      <c r="I810" s="75" t="e" vm="921">
        <v>#VALUE!</v>
      </c>
    </row>
    <row r="811" spans="1:9" x14ac:dyDescent="0.4">
      <c r="A811" s="70" t="s">
        <v>2260</v>
      </c>
      <c r="B811" s="70" t="s">
        <v>2305</v>
      </c>
      <c r="C811" s="74">
        <v>257</v>
      </c>
      <c r="D811" s="70" t="s">
        <v>28</v>
      </c>
      <c r="E811" s="72">
        <v>20260101</v>
      </c>
      <c r="F811" s="70" t="s">
        <v>1283</v>
      </c>
      <c r="G811" s="70" t="s">
        <v>2548</v>
      </c>
      <c r="H811" s="70" t="s">
        <v>2260</v>
      </c>
      <c r="I811" s="75" t="e" vm="922">
        <v>#VALUE!</v>
      </c>
    </row>
    <row r="812" spans="1:9" x14ac:dyDescent="0.4">
      <c r="A812" s="70" t="s">
        <v>2635</v>
      </c>
      <c r="B812" s="70" t="s">
        <v>2434</v>
      </c>
      <c r="C812" s="74">
        <v>666</v>
      </c>
      <c r="D812" s="70" t="s">
        <v>28</v>
      </c>
      <c r="E812" s="72">
        <v>20260101</v>
      </c>
      <c r="F812" s="70" t="s">
        <v>1283</v>
      </c>
      <c r="G812" s="70" t="s">
        <v>2559</v>
      </c>
      <c r="H812" s="70" t="s">
        <v>2635</v>
      </c>
      <c r="I812" s="75" t="e" vm="923">
        <v>#VALUE!</v>
      </c>
    </row>
    <row r="813" spans="1:9" x14ac:dyDescent="0.4">
      <c r="A813" s="70" t="s">
        <v>2256</v>
      </c>
      <c r="B813" s="70" t="s">
        <v>2301</v>
      </c>
      <c r="C813" s="74">
        <v>257</v>
      </c>
      <c r="D813" s="70" t="s">
        <v>28</v>
      </c>
      <c r="E813" s="72">
        <v>20260101</v>
      </c>
      <c r="F813" s="70" t="s">
        <v>1283</v>
      </c>
      <c r="G813" s="70" t="s">
        <v>2557</v>
      </c>
      <c r="H813" s="70" t="s">
        <v>2256</v>
      </c>
      <c r="I813" s="75" t="e" vm="924">
        <v>#VALUE!</v>
      </c>
    </row>
    <row r="814" spans="1:9" x14ac:dyDescent="0.4">
      <c r="A814" s="70" t="s">
        <v>2258</v>
      </c>
      <c r="B814" s="70" t="s">
        <v>2303</v>
      </c>
      <c r="C814" s="74">
        <v>257</v>
      </c>
      <c r="D814" s="70" t="s">
        <v>28</v>
      </c>
      <c r="E814" s="72">
        <v>20260101</v>
      </c>
      <c r="F814" s="70" t="s">
        <v>1283</v>
      </c>
      <c r="G814" s="70" t="s">
        <v>2560</v>
      </c>
      <c r="H814" s="70" t="s">
        <v>2258</v>
      </c>
      <c r="I814" s="75" t="e" vm="925">
        <v>#VALUE!</v>
      </c>
    </row>
    <row r="815" spans="1:9" x14ac:dyDescent="0.4">
      <c r="A815" s="70" t="s">
        <v>2222</v>
      </c>
      <c r="B815" s="70" t="s">
        <v>2267</v>
      </c>
      <c r="C815" s="74">
        <v>35.1</v>
      </c>
      <c r="D815" s="70" t="s">
        <v>28</v>
      </c>
      <c r="E815" s="72">
        <v>20260101</v>
      </c>
      <c r="F815" s="70" t="s">
        <v>1283</v>
      </c>
      <c r="G815" s="70" t="s">
        <v>2673</v>
      </c>
      <c r="H815" s="70" t="s">
        <v>2222</v>
      </c>
      <c r="I815" s="75" t="e" vm="926">
        <v>#VALUE!</v>
      </c>
    </row>
    <row r="816" spans="1:9" x14ac:dyDescent="0.4">
      <c r="A816" s="70" t="s">
        <v>2220</v>
      </c>
      <c r="B816" s="70" t="s">
        <v>2265</v>
      </c>
      <c r="C816" s="74">
        <v>34.5</v>
      </c>
      <c r="D816" s="70" t="s">
        <v>28</v>
      </c>
      <c r="E816" s="72">
        <v>20260101</v>
      </c>
      <c r="F816" s="70" t="s">
        <v>1283</v>
      </c>
      <c r="G816" s="70" t="s">
        <v>2674</v>
      </c>
      <c r="H816" s="70" t="s">
        <v>2220</v>
      </c>
      <c r="I816" s="75" t="e" vm="927">
        <v>#VALUE!</v>
      </c>
    </row>
    <row r="817" spans="1:9" x14ac:dyDescent="0.4">
      <c r="A817" s="70" t="s">
        <v>2221</v>
      </c>
      <c r="B817" s="70" t="s">
        <v>2266</v>
      </c>
      <c r="C817" s="74">
        <v>26.9</v>
      </c>
      <c r="D817" s="70" t="s">
        <v>28</v>
      </c>
      <c r="E817" s="72">
        <v>20260101</v>
      </c>
      <c r="F817" s="70" t="s">
        <v>1283</v>
      </c>
      <c r="G817" s="70" t="s">
        <v>2675</v>
      </c>
      <c r="H817" s="70" t="s">
        <v>2221</v>
      </c>
      <c r="I817" s="75" t="e" vm="928">
        <v>#VALUE!</v>
      </c>
    </row>
    <row r="818" spans="1:9" x14ac:dyDescent="0.4">
      <c r="A818" s="70" t="s">
        <v>2263</v>
      </c>
      <c r="B818" s="70" t="s">
        <v>2308</v>
      </c>
      <c r="C818" s="74">
        <v>36.799999999999997</v>
      </c>
      <c r="D818" s="70" t="s">
        <v>28</v>
      </c>
      <c r="E818" s="72">
        <v>20260101</v>
      </c>
      <c r="F818" s="70" t="s">
        <v>1283</v>
      </c>
      <c r="G818" s="70" t="s">
        <v>2676</v>
      </c>
      <c r="H818" s="70" t="s">
        <v>2263</v>
      </c>
      <c r="I818" s="75" t="e" vm="929">
        <v>#VALUE!</v>
      </c>
    </row>
    <row r="819" spans="1:9" x14ac:dyDescent="0.4">
      <c r="A819" s="70" t="s">
        <v>2223</v>
      </c>
      <c r="B819" s="70" t="s">
        <v>2268</v>
      </c>
      <c r="C819" s="74">
        <v>25</v>
      </c>
      <c r="D819" s="70" t="s">
        <v>28</v>
      </c>
      <c r="E819" s="72">
        <v>20260101</v>
      </c>
      <c r="F819" s="70" t="s">
        <v>1283</v>
      </c>
      <c r="G819" s="70" t="s">
        <v>2677</v>
      </c>
      <c r="H819" s="70" t="s">
        <v>2223</v>
      </c>
      <c r="I819" s="75" t="e" vm="930">
        <v>#VALUE!</v>
      </c>
    </row>
    <row r="820" spans="1:9" x14ac:dyDescent="0.4">
      <c r="A820" s="70" t="s">
        <v>2262</v>
      </c>
      <c r="B820" s="70" t="s">
        <v>2307</v>
      </c>
      <c r="C820" s="74">
        <v>36.799999999999997</v>
      </c>
      <c r="D820" s="70" t="s">
        <v>28</v>
      </c>
      <c r="E820" s="72">
        <v>20260101</v>
      </c>
      <c r="F820" s="70" t="s">
        <v>1283</v>
      </c>
      <c r="G820" s="70" t="s">
        <v>2678</v>
      </c>
      <c r="H820" s="70" t="s">
        <v>2262</v>
      </c>
      <c r="I820" s="75" t="e" vm="931">
        <v>#VALUE!</v>
      </c>
    </row>
    <row r="821" spans="1:9" x14ac:dyDescent="0.4">
      <c r="A821" s="70" t="s">
        <v>2261</v>
      </c>
      <c r="B821" s="70" t="s">
        <v>2306</v>
      </c>
      <c r="C821" s="74">
        <v>101</v>
      </c>
      <c r="D821" s="70" t="s">
        <v>28</v>
      </c>
      <c r="E821" s="72">
        <v>20260101</v>
      </c>
      <c r="F821" s="70" t="s">
        <v>1283</v>
      </c>
      <c r="G821" s="70" t="s">
        <v>2547</v>
      </c>
      <c r="H821" s="70" t="s">
        <v>2261</v>
      </c>
      <c r="I821" s="75" t="e" vm="932">
        <v>#VALUE!</v>
      </c>
    </row>
    <row r="822" spans="1:9" x14ac:dyDescent="0.4">
      <c r="A822" s="70" t="s">
        <v>2640</v>
      </c>
      <c r="B822" s="70" t="s">
        <v>2646</v>
      </c>
      <c r="C822" s="74">
        <v>19.55</v>
      </c>
      <c r="D822" s="70" t="s">
        <v>28</v>
      </c>
      <c r="E822" s="72">
        <v>20260101</v>
      </c>
      <c r="F822" s="70" t="s">
        <v>2037</v>
      </c>
      <c r="G822" s="70" t="s">
        <v>2543</v>
      </c>
      <c r="H822" s="70" t="s">
        <v>2640</v>
      </c>
      <c r="I822" s="75" t="e" vm="933">
        <v>#VALUE!</v>
      </c>
    </row>
    <row r="823" spans="1:9" x14ac:dyDescent="0.4">
      <c r="A823" s="70" t="s">
        <v>2255</v>
      </c>
      <c r="B823" s="70" t="s">
        <v>2300</v>
      </c>
      <c r="C823" s="74">
        <v>74.900000000000006</v>
      </c>
      <c r="D823" s="70" t="s">
        <v>28</v>
      </c>
      <c r="E823" s="72">
        <v>20260101</v>
      </c>
      <c r="F823" s="70" t="s">
        <v>1283</v>
      </c>
      <c r="G823" s="70" t="s">
        <v>2402</v>
      </c>
      <c r="H823" s="70" t="s">
        <v>2255</v>
      </c>
      <c r="I823" s="75" t="e" vm="934">
        <v>#VALUE!</v>
      </c>
    </row>
    <row r="824" spans="1:9" x14ac:dyDescent="0.4">
      <c r="A824" s="70" t="s">
        <v>2254</v>
      </c>
      <c r="B824" s="70" t="s">
        <v>2299</v>
      </c>
      <c r="C824" s="74">
        <v>73</v>
      </c>
      <c r="D824" s="70" t="s">
        <v>28</v>
      </c>
      <c r="E824" s="72">
        <v>20260101</v>
      </c>
      <c r="F824" s="70" t="s">
        <v>1283</v>
      </c>
      <c r="G824" s="70" t="s">
        <v>2401</v>
      </c>
      <c r="H824" s="70" t="s">
        <v>2254</v>
      </c>
      <c r="I824" s="75" t="e" vm="935">
        <v>#VALUE!</v>
      </c>
    </row>
    <row r="825" spans="1:9" x14ac:dyDescent="0.4">
      <c r="A825" s="70" t="s">
        <v>2259</v>
      </c>
      <c r="B825" s="70" t="s">
        <v>2304</v>
      </c>
      <c r="C825" s="74">
        <v>45.2</v>
      </c>
      <c r="D825" s="70" t="s">
        <v>28</v>
      </c>
      <c r="E825" s="72">
        <v>20260101</v>
      </c>
      <c r="F825" s="70" t="s">
        <v>1283</v>
      </c>
      <c r="G825" s="70" t="s">
        <v>2404</v>
      </c>
      <c r="H825" s="70" t="s">
        <v>2259</v>
      </c>
      <c r="I825" s="75" t="e" vm="936">
        <v>#VALUE!</v>
      </c>
    </row>
    <row r="826" spans="1:9" x14ac:dyDescent="0.4">
      <c r="A826" s="70" t="s">
        <v>2350</v>
      </c>
      <c r="B826" s="70" t="s">
        <v>1943</v>
      </c>
      <c r="C826" s="74">
        <v>32.799999999999997</v>
      </c>
      <c r="D826" s="70" t="s">
        <v>28</v>
      </c>
      <c r="E826" s="72">
        <v>20260101</v>
      </c>
      <c r="F826" s="70" t="s">
        <v>2037</v>
      </c>
      <c r="G826" s="70" t="s">
        <v>2511</v>
      </c>
      <c r="H826" s="70" t="s">
        <v>2350</v>
      </c>
      <c r="I826" s="75" t="e" vm="937">
        <v>#VALUE!</v>
      </c>
    </row>
    <row r="827" spans="1:9" x14ac:dyDescent="0.4">
      <c r="A827" s="70" t="s">
        <v>2641</v>
      </c>
      <c r="B827" s="70" t="s">
        <v>2391</v>
      </c>
      <c r="C827" s="74">
        <v>30.3</v>
      </c>
      <c r="D827" s="70" t="s">
        <v>28</v>
      </c>
      <c r="E827" s="72">
        <v>20260101</v>
      </c>
      <c r="F827" s="70" t="s">
        <v>2037</v>
      </c>
      <c r="G827" s="70" t="s">
        <v>2510</v>
      </c>
      <c r="H827" s="70" t="s">
        <v>2641</v>
      </c>
      <c r="I827" s="75" t="e" vm="938">
        <v>#VALUE!</v>
      </c>
    </row>
    <row r="828" spans="1:9" x14ac:dyDescent="0.4">
      <c r="A828" s="70" t="s">
        <v>2334</v>
      </c>
      <c r="B828" s="70" t="s">
        <v>2375</v>
      </c>
      <c r="C828" s="74">
        <v>249</v>
      </c>
      <c r="D828" s="70" t="s">
        <v>28</v>
      </c>
      <c r="E828" s="72">
        <v>20260101</v>
      </c>
      <c r="F828" s="70" t="s">
        <v>1283</v>
      </c>
      <c r="G828" s="70" t="s">
        <v>2522</v>
      </c>
      <c r="H828" s="70" t="s">
        <v>2334</v>
      </c>
      <c r="I828" s="75" t="e" vm="939">
        <v>#VALUE!</v>
      </c>
    </row>
    <row r="829" spans="1:9" x14ac:dyDescent="0.4">
      <c r="A829" s="70" t="s">
        <v>2332</v>
      </c>
      <c r="B829" s="70" t="s">
        <v>2373</v>
      </c>
      <c r="C829" s="74">
        <v>314</v>
      </c>
      <c r="D829" s="70" t="s">
        <v>28</v>
      </c>
      <c r="E829" s="72">
        <v>20260101</v>
      </c>
      <c r="F829" s="70" t="s">
        <v>1283</v>
      </c>
      <c r="G829" s="70" t="s">
        <v>2524</v>
      </c>
      <c r="H829" s="70" t="s">
        <v>2332</v>
      </c>
      <c r="I829" s="75" t="e" vm="940">
        <v>#VALUE!</v>
      </c>
    </row>
    <row r="830" spans="1:9" x14ac:dyDescent="0.4">
      <c r="A830" s="70" t="s">
        <v>2331</v>
      </c>
      <c r="B830" s="70" t="s">
        <v>2372</v>
      </c>
      <c r="C830" s="74">
        <v>249</v>
      </c>
      <c r="D830" s="70" t="s">
        <v>28</v>
      </c>
      <c r="E830" s="72">
        <v>20260101</v>
      </c>
      <c r="F830" s="70" t="s">
        <v>1283</v>
      </c>
      <c r="G830" s="70" t="s">
        <v>2525</v>
      </c>
      <c r="H830" s="70" t="s">
        <v>2331</v>
      </c>
      <c r="I830" s="75" t="e" vm="941">
        <v>#VALUE!</v>
      </c>
    </row>
    <row r="831" spans="1:9" x14ac:dyDescent="0.4">
      <c r="A831" s="70" t="s">
        <v>2330</v>
      </c>
      <c r="B831" s="70" t="s">
        <v>2371</v>
      </c>
      <c r="C831" s="74">
        <v>249</v>
      </c>
      <c r="D831" s="70" t="s">
        <v>28</v>
      </c>
      <c r="E831" s="72">
        <v>20260101</v>
      </c>
      <c r="F831" s="70" t="s">
        <v>1283</v>
      </c>
      <c r="G831" s="70" t="s">
        <v>2526</v>
      </c>
      <c r="H831" s="70" t="s">
        <v>2330</v>
      </c>
      <c r="I831" s="75" t="e" vm="942">
        <v>#VALUE!</v>
      </c>
    </row>
    <row r="832" spans="1:9" x14ac:dyDescent="0.4">
      <c r="A832" s="70" t="s">
        <v>2335</v>
      </c>
      <c r="B832" s="70" t="s">
        <v>2376</v>
      </c>
      <c r="C832" s="74">
        <v>249</v>
      </c>
      <c r="D832" s="70" t="s">
        <v>28</v>
      </c>
      <c r="E832" s="72">
        <v>20260101</v>
      </c>
      <c r="F832" s="70" t="s">
        <v>1283</v>
      </c>
      <c r="G832" s="70" t="s">
        <v>2521</v>
      </c>
      <c r="H832" s="70" t="s">
        <v>2335</v>
      </c>
      <c r="I832" s="75" t="e" vm="943">
        <v>#VALUE!</v>
      </c>
    </row>
    <row r="833" spans="1:9" x14ac:dyDescent="0.4">
      <c r="A833" s="70" t="s">
        <v>2336</v>
      </c>
      <c r="B833" s="70" t="s">
        <v>2377</v>
      </c>
      <c r="C833" s="74">
        <v>249</v>
      </c>
      <c r="D833" s="70" t="s">
        <v>28</v>
      </c>
      <c r="E833" s="72">
        <v>20260101</v>
      </c>
      <c r="F833" s="70" t="s">
        <v>1283</v>
      </c>
      <c r="G833" s="70" t="s">
        <v>2520</v>
      </c>
      <c r="H833" s="70" t="s">
        <v>2336</v>
      </c>
      <c r="I833" s="75" t="e" vm="944">
        <v>#VALUE!</v>
      </c>
    </row>
    <row r="834" spans="1:9" x14ac:dyDescent="0.4">
      <c r="A834" s="70" t="s">
        <v>2338</v>
      </c>
      <c r="B834" s="70" t="s">
        <v>2379</v>
      </c>
      <c r="C834" s="74">
        <v>70.8</v>
      </c>
      <c r="D834" s="70" t="s">
        <v>28</v>
      </c>
      <c r="E834" s="72">
        <v>20260101</v>
      </c>
      <c r="F834" s="70" t="s">
        <v>1283</v>
      </c>
      <c r="G834" s="70" t="s">
        <v>2518</v>
      </c>
      <c r="H834" s="70" t="s">
        <v>2338</v>
      </c>
      <c r="I834" s="75" t="e" vm="945">
        <v>#VALUE!</v>
      </c>
    </row>
    <row r="835" spans="1:9" x14ac:dyDescent="0.4">
      <c r="A835" s="70" t="s">
        <v>2343</v>
      </c>
      <c r="B835" s="70" t="s">
        <v>2384</v>
      </c>
      <c r="C835" s="74">
        <v>51.9</v>
      </c>
      <c r="D835" s="70" t="s">
        <v>28</v>
      </c>
      <c r="E835" s="72">
        <v>20260101</v>
      </c>
      <c r="F835" s="70" t="s">
        <v>1283</v>
      </c>
      <c r="G835" s="70" t="s">
        <v>2513</v>
      </c>
      <c r="H835" s="70" t="s">
        <v>2343</v>
      </c>
      <c r="I835" s="75" t="e" vm="946">
        <v>#VALUE!</v>
      </c>
    </row>
    <row r="836" spans="1:9" x14ac:dyDescent="0.4">
      <c r="A836" s="70" t="s">
        <v>2342</v>
      </c>
      <c r="B836" s="70" t="s">
        <v>2383</v>
      </c>
      <c r="C836" s="74">
        <v>70.8</v>
      </c>
      <c r="D836" s="70" t="s">
        <v>28</v>
      </c>
      <c r="E836" s="72">
        <v>20260101</v>
      </c>
      <c r="F836" s="70" t="s">
        <v>1283</v>
      </c>
      <c r="G836" s="70" t="s">
        <v>2514</v>
      </c>
      <c r="H836" s="70" t="s">
        <v>2342</v>
      </c>
      <c r="I836" s="75" t="e" vm="947">
        <v>#VALUE!</v>
      </c>
    </row>
    <row r="837" spans="1:9" x14ac:dyDescent="0.4">
      <c r="A837" s="70" t="s">
        <v>2341</v>
      </c>
      <c r="B837" s="70" t="s">
        <v>2382</v>
      </c>
      <c r="C837" s="74">
        <v>70.8</v>
      </c>
      <c r="D837" s="70" t="s">
        <v>28</v>
      </c>
      <c r="E837" s="72">
        <v>20260101</v>
      </c>
      <c r="F837" s="70" t="s">
        <v>1283</v>
      </c>
      <c r="G837" s="70" t="s">
        <v>2515</v>
      </c>
      <c r="H837" s="70" t="s">
        <v>2341</v>
      </c>
      <c r="I837" s="75" t="e" vm="948">
        <v>#VALUE!</v>
      </c>
    </row>
    <row r="838" spans="1:9" x14ac:dyDescent="0.4">
      <c r="A838" s="70" t="s">
        <v>2333</v>
      </c>
      <c r="B838" s="70" t="s">
        <v>2374</v>
      </c>
      <c r="C838" s="74">
        <v>249</v>
      </c>
      <c r="D838" s="70" t="s">
        <v>28</v>
      </c>
      <c r="E838" s="72">
        <v>20260101</v>
      </c>
      <c r="F838" s="70" t="s">
        <v>1283</v>
      </c>
      <c r="G838" s="70" t="s">
        <v>2523</v>
      </c>
      <c r="H838" s="70" t="s">
        <v>2333</v>
      </c>
      <c r="I838" s="75" t="e" vm="949">
        <v>#VALUE!</v>
      </c>
    </row>
    <row r="839" spans="1:9" x14ac:dyDescent="0.4">
      <c r="A839" s="70" t="s">
        <v>2339</v>
      </c>
      <c r="B839" s="70" t="s">
        <v>2380</v>
      </c>
      <c r="C839" s="74">
        <v>49</v>
      </c>
      <c r="D839" s="70" t="s">
        <v>28</v>
      </c>
      <c r="E839" s="72">
        <v>20260101</v>
      </c>
      <c r="F839" s="70" t="s">
        <v>1283</v>
      </c>
      <c r="G839" s="70" t="s">
        <v>2517</v>
      </c>
      <c r="H839" s="70" t="s">
        <v>2339</v>
      </c>
      <c r="I839" s="75" t="e" vm="950">
        <v>#VALUE!</v>
      </c>
    </row>
    <row r="840" spans="1:9" x14ac:dyDescent="0.4">
      <c r="A840" s="70" t="s">
        <v>2340</v>
      </c>
      <c r="B840" s="70" t="s">
        <v>2381</v>
      </c>
      <c r="C840" s="74">
        <v>51.9</v>
      </c>
      <c r="D840" s="70" t="s">
        <v>28</v>
      </c>
      <c r="E840" s="72">
        <v>20260101</v>
      </c>
      <c r="F840" s="70" t="s">
        <v>1283</v>
      </c>
      <c r="G840" s="70" t="s">
        <v>2516</v>
      </c>
      <c r="H840" s="70" t="s">
        <v>2340</v>
      </c>
      <c r="I840" s="75" t="e" vm="951">
        <v>#VALUE!</v>
      </c>
    </row>
    <row r="841" spans="1:9" x14ac:dyDescent="0.4">
      <c r="A841" s="70" t="s">
        <v>2337</v>
      </c>
      <c r="B841" s="70" t="s">
        <v>2378</v>
      </c>
      <c r="C841" s="74">
        <v>249</v>
      </c>
      <c r="D841" s="70" t="s">
        <v>28</v>
      </c>
      <c r="E841" s="72">
        <v>20260101</v>
      </c>
      <c r="F841" s="70" t="s">
        <v>1283</v>
      </c>
      <c r="G841" s="70" t="s">
        <v>2519</v>
      </c>
      <c r="H841" s="70" t="s">
        <v>2337</v>
      </c>
      <c r="I841" s="75" t="e" vm="952">
        <v>#VALUE!</v>
      </c>
    </row>
    <row r="842" spans="1:9" x14ac:dyDescent="0.4">
      <c r="A842" s="70" t="s">
        <v>2316</v>
      </c>
      <c r="B842" s="70" t="s">
        <v>2357</v>
      </c>
      <c r="C842" s="74">
        <v>335</v>
      </c>
      <c r="D842" s="70" t="s">
        <v>28</v>
      </c>
      <c r="E842" s="72">
        <v>20260101</v>
      </c>
      <c r="F842" s="70" t="s">
        <v>1283</v>
      </c>
      <c r="G842" s="70" t="s">
        <v>2535</v>
      </c>
      <c r="H842" s="70" t="s">
        <v>2316</v>
      </c>
      <c r="I842" s="75" t="e" vm="953">
        <v>#VALUE!</v>
      </c>
    </row>
    <row r="843" spans="1:9" x14ac:dyDescent="0.4">
      <c r="A843" s="70" t="s">
        <v>2317</v>
      </c>
      <c r="B843" s="70" t="s">
        <v>2358</v>
      </c>
      <c r="C843" s="74">
        <v>335</v>
      </c>
      <c r="D843" s="70" t="s">
        <v>28</v>
      </c>
      <c r="E843" s="72">
        <v>20260101</v>
      </c>
      <c r="F843" s="70" t="s">
        <v>1283</v>
      </c>
      <c r="G843" s="70" t="s">
        <v>2536</v>
      </c>
      <c r="H843" s="70" t="s">
        <v>2317</v>
      </c>
      <c r="I843" s="75" t="e" vm="954">
        <v>#VALUE!</v>
      </c>
    </row>
    <row r="844" spans="1:9" x14ac:dyDescent="0.4">
      <c r="A844" s="70" t="s">
        <v>2318</v>
      </c>
      <c r="B844" s="70" t="s">
        <v>2359</v>
      </c>
      <c r="C844" s="74">
        <v>335</v>
      </c>
      <c r="D844" s="70" t="s">
        <v>28</v>
      </c>
      <c r="E844" s="72">
        <v>20260101</v>
      </c>
      <c r="F844" s="70" t="s">
        <v>1283</v>
      </c>
      <c r="G844" s="70" t="s">
        <v>2537</v>
      </c>
      <c r="H844" s="70" t="s">
        <v>2318</v>
      </c>
      <c r="I844" s="75" t="e" vm="955">
        <v>#VALUE!</v>
      </c>
    </row>
    <row r="845" spans="1:9" x14ac:dyDescent="0.4">
      <c r="A845" s="70" t="s">
        <v>2319</v>
      </c>
      <c r="B845" s="70" t="s">
        <v>2360</v>
      </c>
      <c r="C845" s="74">
        <v>335</v>
      </c>
      <c r="D845" s="70" t="s">
        <v>28</v>
      </c>
      <c r="E845" s="72">
        <v>20260101</v>
      </c>
      <c r="F845" s="70" t="s">
        <v>1283</v>
      </c>
      <c r="G845" s="70" t="s">
        <v>2538</v>
      </c>
      <c r="H845" s="70" t="s">
        <v>2319</v>
      </c>
      <c r="I845" s="75" t="e" vm="956">
        <v>#VALUE!</v>
      </c>
    </row>
    <row r="846" spans="1:9" x14ac:dyDescent="0.4">
      <c r="A846" s="70" t="s">
        <v>2314</v>
      </c>
      <c r="B846" s="70" t="s">
        <v>2355</v>
      </c>
      <c r="C846" s="74">
        <v>335</v>
      </c>
      <c r="D846" s="70" t="s">
        <v>28</v>
      </c>
      <c r="E846" s="72">
        <v>20260101</v>
      </c>
      <c r="F846" s="70" t="s">
        <v>1283</v>
      </c>
      <c r="G846" s="70" t="s">
        <v>2533</v>
      </c>
      <c r="H846" s="70" t="s">
        <v>2314</v>
      </c>
      <c r="I846" s="75" t="e" vm="957">
        <v>#VALUE!</v>
      </c>
    </row>
    <row r="847" spans="1:9" x14ac:dyDescent="0.4">
      <c r="A847" s="70" t="s">
        <v>2315</v>
      </c>
      <c r="B847" s="70" t="s">
        <v>2356</v>
      </c>
      <c r="C847" s="74">
        <v>335</v>
      </c>
      <c r="D847" s="70" t="s">
        <v>28</v>
      </c>
      <c r="E847" s="72">
        <v>20260101</v>
      </c>
      <c r="F847" s="70" t="s">
        <v>1283</v>
      </c>
      <c r="G847" s="70" t="s">
        <v>2534</v>
      </c>
      <c r="H847" s="70" t="s">
        <v>2315</v>
      </c>
      <c r="I847" s="75" t="e" vm="958">
        <v>#VALUE!</v>
      </c>
    </row>
    <row r="848" spans="1:9" x14ac:dyDescent="0.4">
      <c r="A848" s="70" t="s">
        <v>2329</v>
      </c>
      <c r="B848" s="70" t="s">
        <v>2370</v>
      </c>
      <c r="C848" s="74">
        <v>335</v>
      </c>
      <c r="D848" s="70" t="s">
        <v>28</v>
      </c>
      <c r="E848" s="72">
        <v>20260101</v>
      </c>
      <c r="F848" s="70" t="s">
        <v>1283</v>
      </c>
      <c r="G848" s="70" t="s">
        <v>2527</v>
      </c>
      <c r="H848" s="70" t="s">
        <v>2329</v>
      </c>
      <c r="I848" s="75" t="e" vm="959">
        <v>#VALUE!</v>
      </c>
    </row>
    <row r="849" spans="1:9" x14ac:dyDescent="0.4">
      <c r="A849" s="70" t="s">
        <v>2324</v>
      </c>
      <c r="B849" s="70" t="s">
        <v>2365</v>
      </c>
      <c r="C849" s="74">
        <v>156</v>
      </c>
      <c r="D849" s="70" t="s">
        <v>28</v>
      </c>
      <c r="E849" s="72">
        <v>20260101</v>
      </c>
      <c r="F849" s="70" t="s">
        <v>1283</v>
      </c>
      <c r="G849" s="70" t="s">
        <v>2532</v>
      </c>
      <c r="H849" s="70" t="s">
        <v>2324</v>
      </c>
      <c r="I849" s="75" t="e" vm="960">
        <v>#VALUE!</v>
      </c>
    </row>
    <row r="850" spans="1:9" x14ac:dyDescent="0.4">
      <c r="A850" s="70" t="s">
        <v>2322</v>
      </c>
      <c r="B850" s="70" t="s">
        <v>2363</v>
      </c>
      <c r="C850" s="74">
        <v>335</v>
      </c>
      <c r="D850" s="70" t="s">
        <v>28</v>
      </c>
      <c r="E850" s="72">
        <v>20260101</v>
      </c>
      <c r="F850" s="70" t="s">
        <v>1283</v>
      </c>
      <c r="G850" s="70" t="s">
        <v>2541</v>
      </c>
      <c r="H850" s="70" t="s">
        <v>2322</v>
      </c>
      <c r="I850" s="75" t="e" vm="961">
        <v>#VALUE!</v>
      </c>
    </row>
    <row r="851" spans="1:9" x14ac:dyDescent="0.4">
      <c r="A851" s="70" t="s">
        <v>2320</v>
      </c>
      <c r="B851" s="70" t="s">
        <v>2361</v>
      </c>
      <c r="C851" s="74">
        <v>335</v>
      </c>
      <c r="D851" s="70" t="s">
        <v>28</v>
      </c>
      <c r="E851" s="72">
        <v>20260101</v>
      </c>
      <c r="F851" s="70" t="s">
        <v>1283</v>
      </c>
      <c r="G851" s="70" t="s">
        <v>2539</v>
      </c>
      <c r="H851" s="70" t="s">
        <v>2320</v>
      </c>
      <c r="I851" s="75" t="e" vm="962">
        <v>#VALUE!</v>
      </c>
    </row>
    <row r="852" spans="1:9" x14ac:dyDescent="0.4">
      <c r="A852" s="70" t="s">
        <v>2323</v>
      </c>
      <c r="B852" s="70" t="s">
        <v>2364</v>
      </c>
      <c r="C852" s="74">
        <v>156</v>
      </c>
      <c r="D852" s="70" t="s">
        <v>28</v>
      </c>
      <c r="E852" s="72">
        <v>20260101</v>
      </c>
      <c r="F852" s="70" t="s">
        <v>1283</v>
      </c>
      <c r="G852" s="70" t="s">
        <v>2542</v>
      </c>
      <c r="H852" s="70" t="s">
        <v>2323</v>
      </c>
      <c r="I852" s="75" t="e" vm="963">
        <v>#VALUE!</v>
      </c>
    </row>
    <row r="853" spans="1:9" x14ac:dyDescent="0.4">
      <c r="A853" s="70" t="s">
        <v>2325</v>
      </c>
      <c r="B853" s="70" t="s">
        <v>2366</v>
      </c>
      <c r="C853" s="74">
        <v>156</v>
      </c>
      <c r="D853" s="70" t="s">
        <v>28</v>
      </c>
      <c r="E853" s="72">
        <v>20260101</v>
      </c>
      <c r="F853" s="70" t="s">
        <v>1283</v>
      </c>
      <c r="G853" s="70" t="s">
        <v>2531</v>
      </c>
      <c r="H853" s="70" t="s">
        <v>2325</v>
      </c>
      <c r="I853" s="75" t="e" vm="964">
        <v>#VALUE!</v>
      </c>
    </row>
    <row r="854" spans="1:9" x14ac:dyDescent="0.4">
      <c r="A854" s="70" t="s">
        <v>2326</v>
      </c>
      <c r="B854" s="70" t="s">
        <v>2367</v>
      </c>
      <c r="C854" s="74">
        <v>339</v>
      </c>
      <c r="D854" s="70" t="s">
        <v>28</v>
      </c>
      <c r="E854" s="72">
        <v>20260101</v>
      </c>
      <c r="F854" s="70" t="s">
        <v>1283</v>
      </c>
      <c r="G854" s="70" t="s">
        <v>2530</v>
      </c>
      <c r="H854" s="70" t="s">
        <v>2326</v>
      </c>
      <c r="I854" s="75" t="e" vm="965">
        <v>#VALUE!</v>
      </c>
    </row>
    <row r="855" spans="1:9" x14ac:dyDescent="0.4">
      <c r="A855" s="70" t="s">
        <v>2321</v>
      </c>
      <c r="B855" s="70" t="s">
        <v>2362</v>
      </c>
      <c r="C855" s="74">
        <v>335</v>
      </c>
      <c r="D855" s="70" t="s">
        <v>28</v>
      </c>
      <c r="E855" s="72">
        <v>20260101</v>
      </c>
      <c r="F855" s="70" t="s">
        <v>1283</v>
      </c>
      <c r="G855" s="70" t="s">
        <v>2540</v>
      </c>
      <c r="H855" s="70" t="s">
        <v>2321</v>
      </c>
      <c r="I855" s="75" t="e" vm="966">
        <v>#VALUE!</v>
      </c>
    </row>
    <row r="856" spans="1:9" x14ac:dyDescent="0.4">
      <c r="A856" s="70" t="s">
        <v>2328</v>
      </c>
      <c r="B856" s="70" t="s">
        <v>2369</v>
      </c>
      <c r="C856" s="74">
        <v>74.099999999999994</v>
      </c>
      <c r="D856" s="70" t="s">
        <v>28</v>
      </c>
      <c r="E856" s="72">
        <v>20260101</v>
      </c>
      <c r="F856" s="70" t="s">
        <v>1283</v>
      </c>
      <c r="G856" s="70" t="s">
        <v>2528</v>
      </c>
      <c r="H856" s="70" t="s">
        <v>2328</v>
      </c>
      <c r="I856" s="75" t="e" vm="967">
        <v>#VALUE!</v>
      </c>
    </row>
    <row r="857" spans="1:9" x14ac:dyDescent="0.4">
      <c r="A857" s="70" t="s">
        <v>2327</v>
      </c>
      <c r="B857" s="70" t="s">
        <v>2368</v>
      </c>
      <c r="C857" s="74">
        <v>101</v>
      </c>
      <c r="D857" s="70" t="s">
        <v>28</v>
      </c>
      <c r="E857" s="72">
        <v>20260101</v>
      </c>
      <c r="F857" s="70" t="s">
        <v>1283</v>
      </c>
      <c r="G857" s="70" t="s">
        <v>2529</v>
      </c>
      <c r="H857" s="70" t="s">
        <v>2327</v>
      </c>
      <c r="I857" s="75" t="e" vm="968">
        <v>#VALUE!</v>
      </c>
    </row>
    <row r="858" spans="1:9" x14ac:dyDescent="0.4">
      <c r="A858" s="70" t="s">
        <v>2643</v>
      </c>
      <c r="B858" s="70" t="s">
        <v>2642</v>
      </c>
      <c r="C858" s="74">
        <v>34.1</v>
      </c>
      <c r="D858" s="70" t="s">
        <v>28</v>
      </c>
      <c r="E858" s="72">
        <v>20260101</v>
      </c>
      <c r="F858" s="70" t="s">
        <v>2037</v>
      </c>
      <c r="G858" s="70" t="s">
        <v>2509</v>
      </c>
      <c r="H858" s="70" t="s">
        <v>2643</v>
      </c>
      <c r="I858" s="75" t="e" vm="969">
        <v>#VALUE!</v>
      </c>
    </row>
    <row r="859" spans="1:9" x14ac:dyDescent="0.4">
      <c r="A859" s="70" t="s">
        <v>2312</v>
      </c>
      <c r="B859" s="70" t="s">
        <v>2353</v>
      </c>
      <c r="C859" s="74">
        <v>49.8</v>
      </c>
      <c r="D859" s="70" t="s">
        <v>28</v>
      </c>
      <c r="E859" s="72">
        <v>20260101</v>
      </c>
      <c r="F859" s="70" t="s">
        <v>1283</v>
      </c>
      <c r="G859" s="70" t="s">
        <v>2668</v>
      </c>
      <c r="H859" s="70" t="s">
        <v>2312</v>
      </c>
      <c r="I859" s="75" t="e" vm="970">
        <v>#VALUE!</v>
      </c>
    </row>
    <row r="860" spans="1:9" x14ac:dyDescent="0.4">
      <c r="A860" s="70" t="s">
        <v>2310</v>
      </c>
      <c r="B860" s="70" t="s">
        <v>2351</v>
      </c>
      <c r="C860" s="74">
        <v>48.4</v>
      </c>
      <c r="D860" s="70" t="s">
        <v>28</v>
      </c>
      <c r="E860" s="72">
        <v>20260101</v>
      </c>
      <c r="F860" s="70" t="s">
        <v>1283</v>
      </c>
      <c r="G860" s="70" t="s">
        <v>2669</v>
      </c>
      <c r="H860" s="70" t="s">
        <v>2310</v>
      </c>
      <c r="I860" s="75" t="e" vm="971">
        <v>#VALUE!</v>
      </c>
    </row>
    <row r="861" spans="1:9" x14ac:dyDescent="0.4">
      <c r="A861" s="70" t="s">
        <v>2311</v>
      </c>
      <c r="B861" s="70" t="s">
        <v>2352</v>
      </c>
      <c r="C861" s="74">
        <v>43.2</v>
      </c>
      <c r="D861" s="70" t="s">
        <v>28</v>
      </c>
      <c r="E861" s="72">
        <v>20260101</v>
      </c>
      <c r="F861" s="70" t="s">
        <v>1283</v>
      </c>
      <c r="G861" s="70" t="s">
        <v>2670</v>
      </c>
      <c r="H861" s="70" t="s">
        <v>2311</v>
      </c>
      <c r="I861" s="75" t="e" vm="972">
        <v>#VALUE!</v>
      </c>
    </row>
    <row r="862" spans="1:9" x14ac:dyDescent="0.4">
      <c r="A862" s="70" t="s">
        <v>2349</v>
      </c>
      <c r="B862" s="70" t="s">
        <v>2390</v>
      </c>
      <c r="C862" s="74">
        <v>51.5</v>
      </c>
      <c r="D862" s="70" t="s">
        <v>28</v>
      </c>
      <c r="E862" s="72">
        <v>20260101</v>
      </c>
      <c r="F862" s="70" t="s">
        <v>1283</v>
      </c>
      <c r="G862" s="70" t="s">
        <v>2671</v>
      </c>
      <c r="H862" s="70" t="s">
        <v>2349</v>
      </c>
      <c r="I862" s="75" t="e" vm="973">
        <v>#VALUE!</v>
      </c>
    </row>
    <row r="863" spans="1:9" x14ac:dyDescent="0.4">
      <c r="A863" s="70" t="s">
        <v>2313</v>
      </c>
      <c r="B863" s="70" t="s">
        <v>2354</v>
      </c>
      <c r="C863" s="74">
        <v>40.6</v>
      </c>
      <c r="D863" s="70" t="s">
        <v>28</v>
      </c>
      <c r="E863" s="72">
        <v>20260101</v>
      </c>
      <c r="F863" s="70" t="s">
        <v>1283</v>
      </c>
      <c r="G863" s="70" t="s">
        <v>2672</v>
      </c>
      <c r="H863" s="70" t="s">
        <v>2313</v>
      </c>
      <c r="I863" s="75" t="e" vm="974">
        <v>#VALUE!</v>
      </c>
    </row>
    <row r="864" spans="1:9" x14ac:dyDescent="0.4">
      <c r="A864" s="70" t="s">
        <v>2348</v>
      </c>
      <c r="B864" s="70" t="s">
        <v>2389</v>
      </c>
      <c r="C864" s="74">
        <v>51.5</v>
      </c>
      <c r="D864" s="70" t="s">
        <v>28</v>
      </c>
      <c r="E864" s="72">
        <v>20260101</v>
      </c>
      <c r="F864" s="70" t="s">
        <v>1283</v>
      </c>
      <c r="G864" s="70" t="s">
        <v>2667</v>
      </c>
      <c r="H864" s="70" t="s">
        <v>2348</v>
      </c>
      <c r="I864" s="75" t="e" vm="975">
        <v>#VALUE!</v>
      </c>
    </row>
    <row r="865" spans="1:9" x14ac:dyDescent="0.4">
      <c r="A865" s="70" t="s">
        <v>2347</v>
      </c>
      <c r="B865" s="70" t="s">
        <v>2388</v>
      </c>
      <c r="C865" s="74">
        <v>160</v>
      </c>
      <c r="D865" s="70" t="s">
        <v>28</v>
      </c>
      <c r="E865" s="72">
        <v>20260101</v>
      </c>
      <c r="F865" s="70" t="s">
        <v>1283</v>
      </c>
      <c r="G865" s="70" t="s">
        <v>2512</v>
      </c>
      <c r="H865" s="70" t="s">
        <v>2347</v>
      </c>
      <c r="I865" s="75" t="e" vm="976">
        <v>#VALUE!</v>
      </c>
    </row>
    <row r="866" spans="1:9" x14ac:dyDescent="0.4">
      <c r="A866" s="70" t="s">
        <v>2644</v>
      </c>
      <c r="B866" s="70" t="s">
        <v>2645</v>
      </c>
      <c r="C866" s="74">
        <v>32.799999999999997</v>
      </c>
      <c r="D866" s="70" t="s">
        <v>28</v>
      </c>
      <c r="E866" s="72">
        <v>20260101</v>
      </c>
      <c r="F866" s="70" t="s">
        <v>2037</v>
      </c>
      <c r="G866" s="70" t="s">
        <v>2508</v>
      </c>
      <c r="H866" s="70" t="s">
        <v>2644</v>
      </c>
      <c r="I866" s="75" t="e" vm="969">
        <v>#VALUE!</v>
      </c>
    </row>
    <row r="867" spans="1:9" x14ac:dyDescent="0.4">
      <c r="A867" s="70" t="s">
        <v>2345</v>
      </c>
      <c r="B867" s="70" t="s">
        <v>2386</v>
      </c>
      <c r="C867" s="74">
        <v>101</v>
      </c>
      <c r="D867" s="70" t="s">
        <v>28</v>
      </c>
      <c r="E867" s="72">
        <v>20260101</v>
      </c>
      <c r="F867" s="70" t="s">
        <v>1283</v>
      </c>
      <c r="G867" s="70" t="s">
        <v>2400</v>
      </c>
      <c r="H867" s="70" t="s">
        <v>2345</v>
      </c>
      <c r="I867" s="75" t="e" vm="977">
        <v>#VALUE!</v>
      </c>
    </row>
    <row r="868" spans="1:9" x14ac:dyDescent="0.4">
      <c r="A868" s="70" t="s">
        <v>2344</v>
      </c>
      <c r="B868" s="70" t="s">
        <v>2385</v>
      </c>
      <c r="C868" s="74">
        <v>97.3</v>
      </c>
      <c r="D868" s="70" t="s">
        <v>28</v>
      </c>
      <c r="E868" s="72">
        <v>20260101</v>
      </c>
      <c r="F868" s="70" t="s">
        <v>1283</v>
      </c>
      <c r="G868" s="70" t="s">
        <v>2399</v>
      </c>
      <c r="H868" s="70" t="s">
        <v>2344</v>
      </c>
      <c r="I868" s="75" t="e" vm="978">
        <v>#VALUE!</v>
      </c>
    </row>
    <row r="869" spans="1:9" x14ac:dyDescent="0.4">
      <c r="A869" s="70" t="s">
        <v>2346</v>
      </c>
      <c r="B869" s="70" t="s">
        <v>2387</v>
      </c>
      <c r="C869" s="74">
        <v>74.099999999999994</v>
      </c>
      <c r="D869" s="70" t="s">
        <v>28</v>
      </c>
      <c r="E869" s="72">
        <v>20260101</v>
      </c>
      <c r="F869" s="70" t="s">
        <v>1283</v>
      </c>
      <c r="G869" s="70" t="s">
        <v>2403</v>
      </c>
      <c r="H869" s="70" t="s">
        <v>2346</v>
      </c>
      <c r="I869" s="75" t="e" vm="979">
        <v>#VALUE!</v>
      </c>
    </row>
    <row r="870" spans="1:9" x14ac:dyDescent="0.4">
      <c r="A870" s="80" t="s">
        <v>2684</v>
      </c>
      <c r="B870" s="70" t="s">
        <v>2680</v>
      </c>
      <c r="C870" s="74">
        <v>93.9</v>
      </c>
      <c r="D870" s="70" t="s">
        <v>28</v>
      </c>
      <c r="E870" s="72">
        <v>20260101</v>
      </c>
      <c r="F870" s="70" t="s">
        <v>2688</v>
      </c>
      <c r="G870" s="70" t="s">
        <v>2706</v>
      </c>
      <c r="H870" s="80" t="s">
        <v>2684</v>
      </c>
      <c r="I870" s="75" t="e" vm="980">
        <v>#VALUE!</v>
      </c>
    </row>
    <row r="871" spans="1:9" x14ac:dyDescent="0.4">
      <c r="A871" s="70" t="s">
        <v>2685</v>
      </c>
      <c r="B871" s="70" t="s">
        <v>2681</v>
      </c>
      <c r="C871" s="74">
        <v>127</v>
      </c>
      <c r="D871" s="70" t="s">
        <v>28</v>
      </c>
      <c r="E871" s="72">
        <v>20260101</v>
      </c>
      <c r="F871" s="70" t="s">
        <v>2688</v>
      </c>
      <c r="G871" s="70" t="s">
        <v>2707</v>
      </c>
      <c r="H871" s="70" t="s">
        <v>2685</v>
      </c>
      <c r="I871" s="75" t="e" vm="981">
        <v>#VALUE!</v>
      </c>
    </row>
    <row r="872" spans="1:9" x14ac:dyDescent="0.4">
      <c r="A872" s="70" t="s">
        <v>2686</v>
      </c>
      <c r="B872" s="70" t="s">
        <v>2682</v>
      </c>
      <c r="C872" s="74">
        <v>190</v>
      </c>
      <c r="D872" s="70" t="s">
        <v>28</v>
      </c>
      <c r="E872" s="72">
        <v>20260101</v>
      </c>
      <c r="F872" s="70" t="s">
        <v>2688</v>
      </c>
      <c r="G872" s="70" t="s">
        <v>2708</v>
      </c>
      <c r="H872" s="70" t="s">
        <v>2686</v>
      </c>
      <c r="I872" s="75" t="e" vm="982">
        <v>#VALUE!</v>
      </c>
    </row>
    <row r="873" spans="1:9" x14ac:dyDescent="0.4">
      <c r="A873" s="70" t="s">
        <v>2687</v>
      </c>
      <c r="B873" s="70" t="s">
        <v>2683</v>
      </c>
      <c r="C873" s="74">
        <v>122</v>
      </c>
      <c r="D873" s="70" t="s">
        <v>28</v>
      </c>
      <c r="E873" s="72">
        <v>20260101</v>
      </c>
      <c r="F873" s="70" t="s">
        <v>2688</v>
      </c>
      <c r="G873" s="70" t="s">
        <v>2709</v>
      </c>
      <c r="H873" s="70" t="s">
        <v>2687</v>
      </c>
      <c r="I873" s="75" t="e" vm="983">
        <v>#VALUE!</v>
      </c>
    </row>
    <row r="874" spans="1:9" x14ac:dyDescent="0.4">
      <c r="A874" s="70" t="s">
        <v>2695</v>
      </c>
      <c r="B874" s="70" t="s">
        <v>2690</v>
      </c>
      <c r="C874" s="74">
        <v>66.5</v>
      </c>
      <c r="D874" s="70" t="s">
        <v>28</v>
      </c>
      <c r="E874" s="72" t="s">
        <v>29</v>
      </c>
      <c r="F874" s="70" t="s">
        <v>2700</v>
      </c>
      <c r="G874" s="10" t="s">
        <v>2701</v>
      </c>
      <c r="H874" s="70" t="s">
        <v>2695</v>
      </c>
      <c r="I874" s="75" t="e" vm="984">
        <v>#VALUE!</v>
      </c>
    </row>
    <row r="875" spans="1:9" x14ac:dyDescent="0.4">
      <c r="A875" s="70" t="s">
        <v>2696</v>
      </c>
      <c r="B875" s="70" t="s">
        <v>2691</v>
      </c>
      <c r="C875" s="74">
        <v>94</v>
      </c>
      <c r="D875" s="70" t="s">
        <v>28</v>
      </c>
      <c r="E875" s="72" t="s">
        <v>29</v>
      </c>
      <c r="F875" s="70" t="s">
        <v>2700</v>
      </c>
      <c r="G875" s="10" t="s">
        <v>2702</v>
      </c>
      <c r="H875" s="70" t="s">
        <v>2696</v>
      </c>
      <c r="I875" s="75" t="e" vm="985">
        <v>#VALUE!</v>
      </c>
    </row>
    <row r="876" spans="1:9" x14ac:dyDescent="0.4">
      <c r="A876" s="70" t="s">
        <v>2697</v>
      </c>
      <c r="B876" s="70" t="s">
        <v>2692</v>
      </c>
      <c r="C876" s="74">
        <v>124</v>
      </c>
      <c r="D876" s="70" t="s">
        <v>28</v>
      </c>
      <c r="E876" s="72" t="s">
        <v>29</v>
      </c>
      <c r="F876" s="70" t="s">
        <v>2700</v>
      </c>
      <c r="G876" s="10" t="s">
        <v>2703</v>
      </c>
      <c r="H876" s="70" t="s">
        <v>2697</v>
      </c>
      <c r="I876" s="75" t="e" vm="986">
        <v>#VALUE!</v>
      </c>
    </row>
    <row r="877" spans="1:9" x14ac:dyDescent="0.4">
      <c r="A877" s="70" t="s">
        <v>2698</v>
      </c>
      <c r="B877" s="70" t="s">
        <v>2693</v>
      </c>
      <c r="C877" s="74">
        <v>160</v>
      </c>
      <c r="D877" s="70" t="s">
        <v>28</v>
      </c>
      <c r="E877" s="72" t="s">
        <v>29</v>
      </c>
      <c r="F877" s="70" t="s">
        <v>2700</v>
      </c>
      <c r="G877" s="10" t="s">
        <v>2704</v>
      </c>
      <c r="H877" s="70" t="s">
        <v>2698</v>
      </c>
      <c r="I877" s="75" t="e" vm="987">
        <v>#VALUE!</v>
      </c>
    </row>
    <row r="878" spans="1:9" x14ac:dyDescent="0.4">
      <c r="A878" s="70" t="s">
        <v>2699</v>
      </c>
      <c r="B878" s="70" t="s">
        <v>2694</v>
      </c>
      <c r="C878" s="74">
        <v>193</v>
      </c>
      <c r="D878" s="70" t="s">
        <v>28</v>
      </c>
      <c r="E878" s="72" t="s">
        <v>29</v>
      </c>
      <c r="F878" s="70" t="s">
        <v>2700</v>
      </c>
      <c r="G878" s="10" t="s">
        <v>2705</v>
      </c>
      <c r="H878" s="70" t="s">
        <v>2699</v>
      </c>
      <c r="I878" s="75" t="e" vm="988">
        <v>#VALUE!</v>
      </c>
    </row>
    <row r="879" spans="1:9" x14ac:dyDescent="0.4">
      <c r="A879" s="70" t="s">
        <v>2755</v>
      </c>
      <c r="B879" s="70" t="s">
        <v>2756</v>
      </c>
      <c r="C879" s="74">
        <v>35.200000000000003</v>
      </c>
      <c r="D879" s="70" t="s">
        <v>28</v>
      </c>
      <c r="E879" s="81">
        <v>20250224</v>
      </c>
      <c r="F879" s="70" t="s">
        <v>2757</v>
      </c>
      <c r="G879" s="10" t="s">
        <v>2758</v>
      </c>
      <c r="H879" s="70" t="s">
        <v>2755</v>
      </c>
      <c r="I879" s="75" t="e" vm="989">
        <v>#VALUE!</v>
      </c>
    </row>
    <row r="880" spans="1:9" x14ac:dyDescent="0.4">
      <c r="A880" s="70" t="s">
        <v>2762</v>
      </c>
      <c r="B880" s="70" t="s">
        <v>2763</v>
      </c>
      <c r="C880" s="74">
        <v>815</v>
      </c>
      <c r="D880" s="70" t="s">
        <v>28</v>
      </c>
      <c r="E880" s="81">
        <v>20260101</v>
      </c>
      <c r="F880" s="70" t="s">
        <v>2764</v>
      </c>
      <c r="G880" s="10" t="s">
        <v>2844</v>
      </c>
      <c r="H880" s="70" t="s">
        <v>2762</v>
      </c>
      <c r="I880" s="75" t="e" vm="990">
        <v>#VALUE!</v>
      </c>
    </row>
    <row r="881" spans="1:9" x14ac:dyDescent="0.4">
      <c r="A881" s="70" t="s">
        <v>2765</v>
      </c>
      <c r="B881" s="70" t="s">
        <v>2766</v>
      </c>
      <c r="C881" s="74">
        <v>58.5</v>
      </c>
      <c r="D881" s="70" t="s">
        <v>28</v>
      </c>
      <c r="E881" s="81">
        <v>20250101</v>
      </c>
      <c r="F881" s="70" t="s">
        <v>2767</v>
      </c>
      <c r="G881" s="10" t="s">
        <v>2768</v>
      </c>
      <c r="H881" s="70" t="s">
        <v>2765</v>
      </c>
      <c r="I881" s="75" t="e" vm="991">
        <v>#VALUE!</v>
      </c>
    </row>
    <row r="882" spans="1:9" x14ac:dyDescent="0.4">
      <c r="A882" s="82" t="s">
        <v>2782</v>
      </c>
      <c r="B882" s="70" t="s">
        <v>2769</v>
      </c>
      <c r="C882" s="74">
        <v>130</v>
      </c>
      <c r="D882" s="70" t="s">
        <v>28</v>
      </c>
      <c r="E882" s="81">
        <v>20260101</v>
      </c>
      <c r="F882" s="70" t="s">
        <v>80</v>
      </c>
      <c r="G882" s="10" t="s">
        <v>2828</v>
      </c>
      <c r="H882" s="82" t="s">
        <v>2782</v>
      </c>
      <c r="I882" s="75" t="e" vm="992">
        <v>#VALUE!</v>
      </c>
    </row>
    <row r="883" spans="1:9" x14ac:dyDescent="0.4">
      <c r="A883" s="82" t="s">
        <v>2781</v>
      </c>
      <c r="B883" s="70" t="s">
        <v>2770</v>
      </c>
      <c r="C883" s="74">
        <v>139</v>
      </c>
      <c r="D883" s="70" t="s">
        <v>28</v>
      </c>
      <c r="E883" s="81">
        <v>20260101</v>
      </c>
      <c r="F883" s="70" t="s">
        <v>80</v>
      </c>
      <c r="G883" s="10" t="s">
        <v>2825</v>
      </c>
      <c r="H883" s="82" t="s">
        <v>2781</v>
      </c>
      <c r="I883" s="75" t="e" vm="993">
        <v>#VALUE!</v>
      </c>
    </row>
    <row r="884" spans="1:9" x14ac:dyDescent="0.4">
      <c r="A884" s="82" t="s">
        <v>2783</v>
      </c>
      <c r="B884" s="70" t="s">
        <v>2771</v>
      </c>
      <c r="C884" s="74">
        <v>180</v>
      </c>
      <c r="D884" s="70" t="s">
        <v>28</v>
      </c>
      <c r="E884" s="81">
        <v>20260101</v>
      </c>
      <c r="F884" s="70" t="s">
        <v>80</v>
      </c>
      <c r="G884" s="10" t="s">
        <v>2827</v>
      </c>
      <c r="H884" s="82" t="s">
        <v>2783</v>
      </c>
      <c r="I884" s="75" t="e" vm="992">
        <v>#VALUE!</v>
      </c>
    </row>
    <row r="885" spans="1:9" x14ac:dyDescent="0.4">
      <c r="A885" s="82" t="s">
        <v>2784</v>
      </c>
      <c r="B885" s="70" t="s">
        <v>2772</v>
      </c>
      <c r="C885" s="74">
        <v>189</v>
      </c>
      <c r="D885" s="70" t="s">
        <v>28</v>
      </c>
      <c r="E885" s="81">
        <v>20260101</v>
      </c>
      <c r="F885" s="70" t="s">
        <v>80</v>
      </c>
      <c r="G885" s="10" t="s">
        <v>2826</v>
      </c>
      <c r="H885" s="82" t="s">
        <v>2784</v>
      </c>
      <c r="I885" s="75" t="e" vm="993">
        <v>#VALUE!</v>
      </c>
    </row>
    <row r="886" spans="1:9" x14ac:dyDescent="0.4">
      <c r="A886" s="82" t="s">
        <v>2785</v>
      </c>
      <c r="B886" s="70" t="s">
        <v>2777</v>
      </c>
      <c r="C886" s="74">
        <v>15</v>
      </c>
      <c r="D886" s="70" t="s">
        <v>28</v>
      </c>
      <c r="E886" s="81">
        <v>20260101</v>
      </c>
      <c r="F886" s="70" t="s">
        <v>80</v>
      </c>
      <c r="G886" s="10" t="s">
        <v>2773</v>
      </c>
      <c r="H886" s="82" t="s">
        <v>2785</v>
      </c>
      <c r="I886" s="75" t="e" vm="994">
        <v>#VALUE!</v>
      </c>
    </row>
    <row r="887" spans="1:9" x14ac:dyDescent="0.4">
      <c r="A887" s="82" t="s">
        <v>2787</v>
      </c>
      <c r="B887" s="70" t="s">
        <v>2778</v>
      </c>
      <c r="C887" s="74">
        <v>20</v>
      </c>
      <c r="D887" s="70" t="s">
        <v>28</v>
      </c>
      <c r="E887" s="81">
        <v>20260101</v>
      </c>
      <c r="F887" s="70" t="s">
        <v>80</v>
      </c>
      <c r="G887" s="10" t="s">
        <v>2774</v>
      </c>
      <c r="H887" s="82" t="s">
        <v>2787</v>
      </c>
      <c r="I887" s="75" t="e" vm="994">
        <v>#VALUE!</v>
      </c>
    </row>
    <row r="888" spans="1:9" x14ac:dyDescent="0.4">
      <c r="A888" s="82" t="s">
        <v>2786</v>
      </c>
      <c r="B888" s="70" t="s">
        <v>2779</v>
      </c>
      <c r="C888" s="74">
        <v>15</v>
      </c>
      <c r="D888" s="70" t="s">
        <v>28</v>
      </c>
      <c r="E888" s="81">
        <v>20260101</v>
      </c>
      <c r="F888" s="70" t="s">
        <v>80</v>
      </c>
      <c r="G888" s="10" t="s">
        <v>2775</v>
      </c>
      <c r="H888" s="82" t="s">
        <v>2786</v>
      </c>
      <c r="I888" s="75" t="e" vm="995">
        <v>#VALUE!</v>
      </c>
    </row>
    <row r="889" spans="1:9" x14ac:dyDescent="0.4">
      <c r="A889" s="82" t="s">
        <v>2788</v>
      </c>
      <c r="B889" s="70" t="s">
        <v>2780</v>
      </c>
      <c r="C889" s="74">
        <v>20</v>
      </c>
      <c r="D889" s="70" t="s">
        <v>28</v>
      </c>
      <c r="E889" s="81">
        <v>20260101</v>
      </c>
      <c r="F889" s="70" t="s">
        <v>80</v>
      </c>
      <c r="G889" s="10" t="s">
        <v>2776</v>
      </c>
      <c r="H889" s="82" t="s">
        <v>2788</v>
      </c>
      <c r="I889" s="75" t="e" vm="995">
        <v>#VALUE!</v>
      </c>
    </row>
  </sheetData>
  <sheetProtection algorithmName="SHA-512" hashValue="cyb44oZarvd8UoWM3226k59ewa71Qsf6E6TjWRQAo1vMDLZqhOzp+UnQ/N3pka7y0w4ZxZiuuFM2ahBmeDX2Rw==" saltValue="Sy2NMmMIqSu32Nl/+zzsLw==" spinCount="100000" sheet="1"/>
  <sortState xmlns:xlrd2="http://schemas.microsoft.com/office/spreadsheetml/2017/richdata2" ref="A91:I95">
    <sortCondition descending="1" ref="G91:G95"/>
  </sortState>
  <phoneticPr fontId="1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z a M b W 3 M 1 B o q l A A A A 9 w A A A B I A H A B D b 2 5 m a W c v U G F j a 2 F n Z S 5 4 b W w g o h g A K K A U A A A A A A A A A A A A A A A A A A A A A A A A A A A A h Y + x D o I w G I R f h X S n L Z X B k J 8 y u I I x M T G u T a n Y C D 8 G i u X d H H w k X 0 G M o m 4 O N 9 z d N 9 z d r z f I x q Y O L q b r b Y s p i S g n g U H d l h a r l A z u E C 5 J J m G j 9 E l V J p h g 7 J O x L 1 N y d O 6 c M O a 9 p 3 5 B 2 6 5 i g v O I 7 Y t 8 q 4 + m U e Q D 2 / 9 w a L F 3 C r U h E n a v M V L Q K I 4 n c U E 5 s D m F w u K X E N P g Z / s T w m q o 3 d A Z i X W 4 z o H N F t j 7 h H w A U E s D B B Q A A g A I A M 2 j G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N o x t b K I p H u A 4 A A A A R A A A A E w A c A E Z v c m 1 1 b G F z L 1 N l Y 3 R p b 2 4 x L m 0 g o h g A K K A U A A A A A A A A A A A A A A A A A A A A A A A A A A A A K 0 5 N L s n M z 1 M I h t C G 1 g B Q S w E C L Q A U A A I A C A D N o x t b c z U G i q U A A A D 3 A A A A E g A A A A A A A A A A A A A A A A A A A A A A Q 2 9 u Z m l n L 1 B h Y 2 t h Z 2 U u e G 1 s U E s B A i 0 A F A A C A A g A z a M b W w / K 6 a u k A A A A 6 Q A A A B M A A A A A A A A A A A A A A A A A 8 Q A A A F t D b 2 5 0 Z W 5 0 X 1 R 5 c G V z X S 5 4 b W x Q S w E C L Q A U A A I A C A D N o x t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H c Q a p 4 x 5 U K g o C o Q Z S U z e Q A A A A A C A A A A A A A D Z g A A w A A A A B A A A A D / 5 i W 4 k T e U d m K H L v g w N Z A u A A A A A A S A A A C g A A A A E A A A A G m m 7 o s 1 h i l h g 9 z J V p h E u L t Q A A A A z i S X t 3 w n s / q y A B i Z p M X V x s N 7 H x V A X 1 g 8 a g S z / J E U u 1 G Y S a V a L C 9 y z m b t m 6 L 6 M z N B X Z 0 2 m V N + a 8 0 E f P t 5 X j d p Z m h V L Z 4 W C W E V W S h X L w 4 X c / k U A A A A A K U D N i l n V M H 5 x U u 3 J F 7 Q Q 4 I g h X w = < / D a t a M a s h u p > 
</file>

<file path=customXml/itemProps1.xml><?xml version="1.0" encoding="utf-8"?>
<ds:datastoreItem xmlns:ds="http://schemas.openxmlformats.org/officeDocument/2006/customXml" ds:itemID="{35C563F2-75B3-4018-B79A-4DD9DD9885AC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3e6c4fcf-9bc1-4a1f-b587-472ea0c5d3ec}" enabled="1" method="Privileged" siteId="{372ee9e0-9ce0-4033-a64a-c07073a91ec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Busch-free@home</vt:lpstr>
      <vt:lpstr>Prijslijst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Busch-free@home Calculatietool</dc:title>
  <dc:subject>Busch-free@home Calculatietool</dc:subject>
  <dc:creator>Martijn Hessels</dc:creator>
  <cp:keywords>Busch-free@home Calculatietool</cp:keywords>
  <cp:lastModifiedBy>Martijn Hessels</cp:lastModifiedBy>
  <cp:lastPrinted>2026-01-06T16:51:44Z</cp:lastPrinted>
  <dcterms:created xsi:type="dcterms:W3CDTF">2025-08-26T13:17:42Z</dcterms:created>
  <dcterms:modified xsi:type="dcterms:W3CDTF">2026-01-23T15:54:15Z</dcterms:modified>
</cp:coreProperties>
</file>